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cecalderon\Documents\MIS DOCUMENTOS 2025 - ADMIN7\INFORMACIÓN PÚBLICA 2025\PUBLICACIONES 2025\04 abril 2025\Logística\Dirección\"/>
    </mc:Choice>
  </mc:AlternateContent>
  <xr:revisionPtr revIDLastSave="0" documentId="13_ncr:1_{29EA2E2D-861E-47DF-9233-3CC5A958A8C1}" xr6:coauthVersionLast="36" xr6:coauthVersionMax="36" xr10:uidLastSave="{00000000-0000-0000-0000-000000000000}"/>
  <bookViews>
    <workbookView xWindow="0" yWindow="0" windowWidth="8760" windowHeight="8565" xr2:uid="{00000000-000D-0000-FFFF-FFFF00000000}"/>
  </bookViews>
  <sheets>
    <sheet name="ENERO - ABRIL 2025" sheetId="8" r:id="rId1"/>
  </sheets>
  <definedNames>
    <definedName name="_xlnm.Print_Area" localSheetId="0">'ENERO - ABRIL 2025'!$B$19:$U$155</definedName>
    <definedName name="_xlnm.Print_Titles" localSheetId="0">'ENERO - ABRIL 2025'!$17:$17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5" i="8" l="1"/>
  <c r="F154" i="8"/>
  <c r="F153" i="8"/>
  <c r="D142" i="8"/>
  <c r="D141" i="8"/>
  <c r="D140" i="8"/>
  <c r="D139" i="8"/>
  <c r="D138" i="8"/>
  <c r="D137" i="8"/>
  <c r="D136" i="8"/>
  <c r="D143" i="8" s="1"/>
  <c r="D131" i="8"/>
  <c r="F130" i="8"/>
  <c r="F129" i="8"/>
  <c r="F127" i="8"/>
  <c r="M126" i="8"/>
  <c r="F126" i="8"/>
  <c r="F125" i="8"/>
  <c r="M124" i="8"/>
  <c r="E154" i="8" s="1"/>
  <c r="F124" i="8"/>
  <c r="F123" i="8"/>
  <c r="M122" i="8"/>
  <c r="F122" i="8"/>
  <c r="F121" i="8"/>
  <c r="F119" i="8"/>
  <c r="F117" i="8"/>
  <c r="F112" i="8"/>
  <c r="F111" i="8"/>
  <c r="D104" i="8"/>
  <c r="F103" i="8"/>
  <c r="F102" i="8"/>
  <c r="M101" i="8"/>
  <c r="E155" i="8" s="1"/>
  <c r="F101" i="8"/>
  <c r="F100" i="8"/>
  <c r="M99" i="8"/>
  <c r="F99" i="8"/>
  <c r="M97" i="8"/>
  <c r="F94" i="8"/>
  <c r="F91" i="8"/>
  <c r="F88" i="8"/>
  <c r="F87" i="8"/>
  <c r="F86" i="8"/>
  <c r="F85" i="8"/>
  <c r="F84" i="8"/>
  <c r="F83" i="8"/>
  <c r="D76" i="8"/>
  <c r="F75" i="8"/>
  <c r="F74" i="8"/>
  <c r="F73" i="8"/>
  <c r="F72" i="8"/>
  <c r="F71" i="8"/>
  <c r="F70" i="8"/>
  <c r="F69" i="8"/>
  <c r="F65" i="8"/>
  <c r="F64" i="8"/>
  <c r="F63" i="8"/>
  <c r="F62" i="8"/>
  <c r="F60" i="8"/>
  <c r="F57" i="8"/>
  <c r="M56" i="8"/>
  <c r="F56" i="8"/>
  <c r="F55" i="8"/>
  <c r="M54" i="8"/>
  <c r="F54" i="8"/>
  <c r="M52" i="8"/>
  <c r="F52" i="8"/>
  <c r="D45" i="8"/>
  <c r="E135" i="8" s="1"/>
  <c r="F40" i="8"/>
  <c r="F36" i="8"/>
  <c r="F35" i="8"/>
  <c r="M34" i="8"/>
  <c r="F34" i="8"/>
  <c r="M32" i="8"/>
  <c r="F32" i="8"/>
  <c r="F31" i="8"/>
  <c r="M30" i="8"/>
  <c r="E153" i="8" s="1"/>
  <c r="F30" i="8"/>
  <c r="F28" i="8"/>
  <c r="F27" i="8"/>
  <c r="F26" i="8"/>
</calcChain>
</file>

<file path=xl/sharedStrings.xml><?xml version="1.0" encoding="utf-8"?>
<sst xmlns="http://schemas.openxmlformats.org/spreadsheetml/2006/main" count="448" uniqueCount="86">
  <si>
    <t>MES:</t>
  </si>
  <si>
    <t>No.</t>
  </si>
  <si>
    <t>BODEGA</t>
  </si>
  <si>
    <t>TRATADO</t>
  </si>
  <si>
    <t>TOTALES</t>
  </si>
  <si>
    <t>Retalhuleu</t>
  </si>
  <si>
    <t xml:space="preserve">UNIDAD </t>
  </si>
  <si>
    <t>Tactic</t>
  </si>
  <si>
    <t>Ipala</t>
  </si>
  <si>
    <t>Fraijanes</t>
  </si>
  <si>
    <t>ml.</t>
  </si>
  <si>
    <t>Los Amates</t>
  </si>
  <si>
    <t>Quetzaltenango</t>
  </si>
  <si>
    <t>Pastillas</t>
  </si>
  <si>
    <t>PRODUCTO O AMBIENTE</t>
  </si>
  <si>
    <t>CANTIDAD UTILIZADA</t>
  </si>
  <si>
    <t>Tratamientos preventivos y curativos de los productos almacenados en bodegas</t>
  </si>
  <si>
    <t>Dirección de Logística</t>
  </si>
  <si>
    <t>Chimaltenango</t>
  </si>
  <si>
    <t>-</t>
  </si>
  <si>
    <t>Vapona</t>
  </si>
  <si>
    <t>Phosamine</t>
  </si>
  <si>
    <t>No. DE APLICACIONES</t>
  </si>
  <si>
    <t>QUÍMICO UTILIZADO</t>
  </si>
  <si>
    <t>No. DE</t>
  </si>
  <si>
    <t>QUÍMICO</t>
  </si>
  <si>
    <t>APLICACIONES</t>
  </si>
  <si>
    <t>UTILIZADO</t>
  </si>
  <si>
    <t>Bodega</t>
  </si>
  <si>
    <t xml:space="preserve">Retalhuleu </t>
  </si>
  <si>
    <t>No. De aplicaciónes</t>
  </si>
  <si>
    <t>PRODUCTO O AMBIENTE TRATADO</t>
  </si>
  <si>
    <t>RESUMEN</t>
  </si>
  <si>
    <t>Total</t>
  </si>
  <si>
    <t>K-othrine</t>
  </si>
  <si>
    <t>K-othine</t>
  </si>
  <si>
    <t>K-obiol</t>
  </si>
  <si>
    <t>K-otrine</t>
  </si>
  <si>
    <t>Roundup</t>
  </si>
  <si>
    <t>Aceite Mineral</t>
  </si>
  <si>
    <t>k-obiol</t>
  </si>
  <si>
    <t>Actividad</t>
  </si>
  <si>
    <t>Cantidad</t>
  </si>
  <si>
    <t>monitoreo de calidad fisica de los alimentos</t>
  </si>
  <si>
    <t>Verificacion del alimentos previo al despacho</t>
  </si>
  <si>
    <t>MONITOREO DE CALIDAD FISICA DE LOS ALIMENTOS EN LA RECEPCION, ALMACENAMIENTO Y DESPACHO.</t>
  </si>
  <si>
    <t>Bodegas</t>
  </si>
  <si>
    <t>Preventivo</t>
  </si>
  <si>
    <t>Curativo</t>
  </si>
  <si>
    <t>verificacion de los alimentos previo a la recepción</t>
  </si>
  <si>
    <t>----</t>
  </si>
  <si>
    <t>Preventiva</t>
  </si>
  <si>
    <t>Curativa</t>
  </si>
  <si>
    <t>---</t>
  </si>
  <si>
    <t>Hedonal</t>
  </si>
  <si>
    <t>Hermax</t>
  </si>
  <si>
    <t>Imberex</t>
  </si>
  <si>
    <t>INSTITUTO NACIONAL DE COMERCIALIZACIÓN AGRÍCOLA   - INDECA  -</t>
  </si>
  <si>
    <t>Ley del Presupuesto General de Ingresos y Egresos del Estado - Decreto 54-2022</t>
  </si>
  <si>
    <r>
      <t>DIRECCIÓN QUE ACTUALIZA</t>
    </r>
    <r>
      <rPr>
        <sz val="12"/>
        <rFont val="Arial"/>
        <family val="2"/>
      </rPr>
      <t>:</t>
    </r>
  </si>
  <si>
    <t>Logística</t>
  </si>
  <si>
    <t>UNIDAD:</t>
  </si>
  <si>
    <t>Supervisión de Bodegas</t>
  </si>
  <si>
    <r>
      <t>RESPONSABLE</t>
    </r>
    <r>
      <rPr>
        <sz val="12"/>
        <rFont val="Arial"/>
        <family val="2"/>
      </rPr>
      <t>:</t>
    </r>
  </si>
  <si>
    <t>FECHA:</t>
  </si>
  <si>
    <t>BASE LEGAL:</t>
  </si>
  <si>
    <t>Artículo 20 Intervenciones Relevantes</t>
  </si>
  <si>
    <t>Ing. Juan Carlos Urrutia/Lisbeth Guissela Perucho Gómez</t>
  </si>
  <si>
    <t>PERÍODO: ENERO - ABRIL 2025</t>
  </si>
  <si>
    <t>curativo</t>
  </si>
  <si>
    <t>Imbrex</t>
  </si>
  <si>
    <t>ENERO</t>
  </si>
  <si>
    <t>FEBRERO</t>
  </si>
  <si>
    <t>Inberex</t>
  </si>
  <si>
    <t>Aceite mineral</t>
  </si>
  <si>
    <t>Maxiwett 
(adherente)</t>
  </si>
  <si>
    <t>Fenoxi</t>
  </si>
  <si>
    <t>Maxiwett</t>
  </si>
  <si>
    <t>MARZO</t>
  </si>
  <si>
    <t>Pisos y paredes</t>
  </si>
  <si>
    <t>--</t>
  </si>
  <si>
    <t>ABRIL</t>
  </si>
  <si>
    <t>Interior Bodega</t>
  </si>
  <si>
    <t>Arroz</t>
  </si>
  <si>
    <t>ENERO - ABRIL 2025</t>
  </si>
  <si>
    <t>28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</si>
</sst>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18" x14ac:knownFonts="1"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sz val="11"/>
      <name val="Tahoma"/>
      <family val="2"/>
    </font>
    <font>
      <sz val="11"/>
      <color rgb="FFFF0000"/>
      <name val="Tahoma"/>
      <family val="2"/>
    </font>
    <font>
      <sz val="11"/>
      <name val="Arial"/>
      <family val="2"/>
    </font>
    <font>
      <b/>
      <sz val="11"/>
      <name val="Tahoma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thin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/>
      <right style="double">
        <color theme="4"/>
      </right>
      <top/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/>
      <bottom/>
      <diagonal/>
    </border>
    <border>
      <left style="double">
        <color theme="4"/>
      </left>
      <right style="double">
        <color theme="4"/>
      </right>
      <top/>
      <bottom/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/>
      <bottom style="double">
        <color theme="4"/>
      </bottom>
      <diagonal/>
    </border>
    <border>
      <left style="double">
        <color theme="4"/>
      </left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3" borderId="0" applyNumberFormat="0" applyBorder="0" applyAlignment="0" applyProtection="0"/>
  </cellStyleXfs>
  <cellXfs count="165">
    <xf numFmtId="0" fontId="0" fillId="0" borderId="0" xfId="0"/>
    <xf numFmtId="0" fontId="0" fillId="0" borderId="0" xfId="0" applyBorder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3" fillId="4" borderId="1" xfId="1" applyFont="1" applyFill="1" applyAlignment="1">
      <alignment horizontal="center"/>
    </xf>
    <xf numFmtId="0" fontId="3" fillId="0" borderId="1" xfId="1" applyFont="1"/>
    <xf numFmtId="0" fontId="3" fillId="0" borderId="1" xfId="1" applyFont="1" applyAlignment="1">
      <alignment horizontal="right"/>
    </xf>
    <xf numFmtId="4" fontId="3" fillId="2" borderId="1" xfId="1" applyNumberFormat="1" applyFont="1" applyFill="1" applyAlignment="1">
      <alignment horizontal="center"/>
    </xf>
    <xf numFmtId="0" fontId="4" fillId="0" borderId="1" xfId="1" applyFont="1" applyFill="1" applyAlignment="1">
      <alignment horizontal="center"/>
    </xf>
    <xf numFmtId="0" fontId="3" fillId="2" borderId="19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6" fillId="0" borderId="1" xfId="1" applyFont="1" applyFill="1" applyAlignment="1">
      <alignment horizontal="center"/>
    </xf>
    <xf numFmtId="3" fontId="6" fillId="0" borderId="1" xfId="1" applyNumberFormat="1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1" xfId="1" applyFont="1" applyFill="1" applyAlignment="1">
      <alignment horizontal="center" wrapText="1"/>
    </xf>
    <xf numFmtId="4" fontId="9" fillId="2" borderId="1" xfId="1" applyNumberFormat="1" applyFont="1" applyFill="1" applyAlignment="1">
      <alignment horizontal="center"/>
    </xf>
    <xf numFmtId="0" fontId="9" fillId="0" borderId="1" xfId="1" applyFont="1" applyAlignment="1">
      <alignment horizontal="right"/>
    </xf>
    <xf numFmtId="0" fontId="9" fillId="0" borderId="1" xfId="1" applyFont="1"/>
    <xf numFmtId="0" fontId="9" fillId="2" borderId="19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/>
    </xf>
    <xf numFmtId="0" fontId="9" fillId="0" borderId="2" xfId="1" applyFont="1" applyBorder="1"/>
    <xf numFmtId="0" fontId="6" fillId="0" borderId="0" xfId="0" applyFont="1"/>
    <xf numFmtId="0" fontId="9" fillId="4" borderId="1" xfId="1" applyFont="1" applyFill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6" fillId="0" borderId="1" xfId="1" applyFont="1" applyFill="1" applyAlignment="1">
      <alignment horizontal="center" vertical="center"/>
    </xf>
    <xf numFmtId="0" fontId="4" fillId="0" borderId="1" xfId="1" applyFont="1" applyFill="1" applyAlignment="1">
      <alignment horizontal="center" vertical="center"/>
    </xf>
    <xf numFmtId="0" fontId="6" fillId="0" borderId="1" xfId="1" quotePrefix="1" applyFont="1" applyFill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2" xfId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1" xfId="1" quotePrefix="1" applyFont="1" applyFill="1" applyAlignment="1">
      <alignment horizontal="center"/>
    </xf>
    <xf numFmtId="0" fontId="6" fillId="0" borderId="2" xfId="1" quotePrefix="1" applyFont="1" applyFill="1" applyBorder="1" applyAlignment="1">
      <alignment horizontal="center" vertical="center"/>
    </xf>
    <xf numFmtId="4" fontId="9" fillId="2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3" fillId="0" borderId="0" xfId="0" applyFont="1"/>
    <xf numFmtId="0" fontId="4" fillId="0" borderId="1" xfId="1" quotePrefix="1" applyFont="1" applyFill="1" applyAlignment="1">
      <alignment horizontal="center" vertical="center"/>
    </xf>
    <xf numFmtId="0" fontId="4" fillId="0" borderId="1" xfId="1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9" fillId="2" borderId="1" xfId="1" applyFont="1" applyFill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 vertical="center" wrapText="1"/>
    </xf>
    <xf numFmtId="0" fontId="3" fillId="2" borderId="1" xfId="1" applyFont="1" applyFill="1" applyAlignment="1">
      <alignment horizontal="center"/>
    </xf>
    <xf numFmtId="0" fontId="4" fillId="0" borderId="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14" fillId="0" borderId="0" xfId="0" applyFont="1"/>
    <xf numFmtId="0" fontId="17" fillId="0" borderId="0" xfId="0" applyFont="1"/>
    <xf numFmtId="14" fontId="17" fillId="0" borderId="0" xfId="0" applyNumberFormat="1" applyFont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4" fillId="0" borderId="2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3" borderId="0" xfId="2" applyFont="1" applyAlignment="1">
      <alignment horizontal="center" vertical="center"/>
    </xf>
    <xf numFmtId="0" fontId="9" fillId="2" borderId="1" xfId="1" applyFont="1" applyFill="1" applyAlignment="1">
      <alignment horizontal="center" vertical="center" wrapText="1"/>
    </xf>
    <xf numFmtId="0" fontId="9" fillId="2" borderId="1" xfId="1" applyFont="1" applyFill="1" applyAlignment="1">
      <alignment horizontal="center" vertical="center"/>
    </xf>
    <xf numFmtId="0" fontId="9" fillId="2" borderId="2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1" xfId="1" applyFont="1" applyFill="1" applyAlignment="1">
      <alignment horizontal="center"/>
    </xf>
    <xf numFmtId="0" fontId="9" fillId="2" borderId="11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3" fillId="2" borderId="1" xfId="1" applyFont="1" applyFill="1" applyAlignment="1">
      <alignment horizontal="center" vertical="center" wrapText="1"/>
    </xf>
    <xf numFmtId="0" fontId="3" fillId="2" borderId="1" xfId="1" applyFont="1" applyFill="1" applyAlignment="1">
      <alignment horizontal="center"/>
    </xf>
    <xf numFmtId="0" fontId="3" fillId="2" borderId="1" xfId="1" applyFont="1" applyFill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9" fillId="2" borderId="3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3" fontId="6" fillId="0" borderId="1" xfId="1" applyNumberFormat="1" applyFont="1" applyFill="1" applyAlignment="1">
      <alignment horizontal="center" vertical="center"/>
    </xf>
    <xf numFmtId="0" fontId="6" fillId="0" borderId="20" xfId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wrapText="1"/>
    </xf>
    <xf numFmtId="0" fontId="0" fillId="0" borderId="9" xfId="0" applyBorder="1"/>
    <xf numFmtId="0" fontId="3" fillId="4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6" xfId="0" applyFont="1" applyBorder="1" applyAlignment="1">
      <alignment horizontal="center" vertical="center"/>
    </xf>
    <xf numFmtId="0" fontId="6" fillId="0" borderId="4" xfId="0" applyFont="1" applyBorder="1"/>
    <xf numFmtId="0" fontId="6" fillId="0" borderId="15" xfId="0" applyFont="1" applyBorder="1"/>
    <xf numFmtId="0" fontId="6" fillId="0" borderId="6" xfId="0" applyFont="1" applyBorder="1"/>
    <xf numFmtId="0" fontId="6" fillId="0" borderId="7" xfId="0" applyFont="1" applyBorder="1"/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164" fontId="3" fillId="2" borderId="1" xfId="1" applyNumberFormat="1" applyFont="1" applyFill="1" applyAlignment="1">
      <alignment horizontal="center"/>
    </xf>
  </cellXfs>
  <cellStyles count="3">
    <cellStyle name="Énfasis1" xfId="2" builtinId="29"/>
    <cellStyle name="Normal" xfId="0" builtinId="0"/>
    <cellStyle name="Total" xfId="1" builtinId="25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130174</xdr:rowOff>
    </xdr:from>
    <xdr:to>
      <xdr:col>1</xdr:col>
      <xdr:colOff>1790700</xdr:colOff>
      <xdr:row>11</xdr:row>
      <xdr:rowOff>180974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D9C5ADBA-D4A5-4275-BDFD-0EBC09CE9269}"/>
            </a:ext>
          </a:extLst>
        </xdr:cNvPr>
        <xdr:cNvSpPr/>
      </xdr:nvSpPr>
      <xdr:spPr>
        <a:xfrm>
          <a:off x="552450" y="701674"/>
          <a:ext cx="1628775" cy="156527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56"/>
  <sheetViews>
    <sheetView showGridLines="0" tabSelected="1" zoomScaleNormal="100" workbookViewId="0">
      <selection activeCell="E12" sqref="E12"/>
    </sheetView>
  </sheetViews>
  <sheetFormatPr baseColWidth="10" defaultRowHeight="14.25" x14ac:dyDescent="0.2"/>
  <cols>
    <col min="1" max="1" width="5.125" style="24" customWidth="1"/>
    <col min="2" max="2" width="28.125" customWidth="1"/>
    <col min="3" max="3" width="16" customWidth="1"/>
    <col min="4" max="4" width="13" customWidth="1"/>
    <col min="5" max="5" width="12.125" customWidth="1"/>
    <col min="6" max="6" width="13.125" customWidth="1"/>
    <col min="7" max="7" width="29.625" customWidth="1"/>
    <col min="8" max="8" width="34.25" bestFit="1" customWidth="1"/>
    <col min="9" max="9" width="2" customWidth="1"/>
    <col min="10" max="10" width="1.625" customWidth="1"/>
    <col min="11" max="11" width="20.375" customWidth="1"/>
    <col min="13" max="13" width="12.875" customWidth="1"/>
  </cols>
  <sheetData>
    <row r="2" spans="2:12" ht="15" thickBot="1" x14ac:dyDescent="0.25"/>
    <row r="3" spans="2:12" ht="15.75" x14ac:dyDescent="0.25">
      <c r="B3" s="78"/>
      <c r="C3" s="81" t="s">
        <v>57</v>
      </c>
      <c r="D3" s="81"/>
      <c r="E3" s="81"/>
      <c r="F3" s="81"/>
      <c r="G3" s="81"/>
      <c r="H3" s="81"/>
      <c r="I3" s="81"/>
      <c r="J3" s="81"/>
      <c r="K3" s="81"/>
      <c r="L3" s="71"/>
    </row>
    <row r="4" spans="2:12" ht="15" x14ac:dyDescent="0.25">
      <c r="B4" s="79"/>
      <c r="C4" s="82" t="s">
        <v>58</v>
      </c>
      <c r="D4" s="82"/>
      <c r="E4" s="82"/>
      <c r="F4" s="82"/>
      <c r="G4" s="82"/>
      <c r="H4" s="82"/>
      <c r="I4" s="82"/>
      <c r="J4" s="82"/>
      <c r="K4" s="82"/>
      <c r="L4" s="72"/>
    </row>
    <row r="5" spans="2:12" x14ac:dyDescent="0.2">
      <c r="B5" s="79"/>
      <c r="C5" s="83" t="s">
        <v>68</v>
      </c>
      <c r="D5" s="83"/>
      <c r="E5" s="83"/>
      <c r="F5" s="83"/>
      <c r="G5" s="83"/>
      <c r="H5" s="83"/>
      <c r="I5" s="83"/>
      <c r="J5" s="83"/>
      <c r="K5" s="83"/>
      <c r="L5" s="72"/>
    </row>
    <row r="6" spans="2:12" x14ac:dyDescent="0.2">
      <c r="B6" s="79"/>
      <c r="L6" s="72"/>
    </row>
    <row r="7" spans="2:12" x14ac:dyDescent="0.2">
      <c r="B7" s="79"/>
      <c r="L7" s="72"/>
    </row>
    <row r="8" spans="2:12" x14ac:dyDescent="0.2">
      <c r="B8" s="79"/>
      <c r="L8" s="72"/>
    </row>
    <row r="9" spans="2:12" ht="15.75" x14ac:dyDescent="0.25">
      <c r="B9" s="79"/>
      <c r="C9" s="73" t="s">
        <v>59</v>
      </c>
      <c r="E9" s="74" t="s">
        <v>60</v>
      </c>
      <c r="L9" s="72"/>
    </row>
    <row r="10" spans="2:12" ht="15.75" x14ac:dyDescent="0.25">
      <c r="B10" s="79"/>
      <c r="C10" s="73" t="s">
        <v>61</v>
      </c>
      <c r="E10" s="74" t="s">
        <v>62</v>
      </c>
      <c r="L10" s="72"/>
    </row>
    <row r="11" spans="2:12" ht="15.75" x14ac:dyDescent="0.25">
      <c r="B11" s="79"/>
      <c r="C11" s="73" t="s">
        <v>63</v>
      </c>
      <c r="E11" s="74" t="s">
        <v>67</v>
      </c>
      <c r="L11" s="72"/>
    </row>
    <row r="12" spans="2:12" ht="15.75" x14ac:dyDescent="0.25">
      <c r="B12" s="79"/>
      <c r="C12" s="73" t="s">
        <v>64</v>
      </c>
      <c r="E12" s="75" t="s">
        <v>85</v>
      </c>
      <c r="L12" s="72"/>
    </row>
    <row r="13" spans="2:12" ht="15.75" x14ac:dyDescent="0.25">
      <c r="B13" s="79"/>
      <c r="C13" s="73" t="s">
        <v>65</v>
      </c>
      <c r="E13" s="74" t="s">
        <v>66</v>
      </c>
      <c r="L13" s="72"/>
    </row>
    <row r="14" spans="2:12" ht="15" thickBot="1" x14ac:dyDescent="0.25">
      <c r="B14" s="80"/>
      <c r="C14" s="76"/>
      <c r="D14" s="76"/>
      <c r="E14" s="76"/>
      <c r="F14" s="76"/>
      <c r="G14" s="76"/>
      <c r="H14" s="76"/>
      <c r="I14" s="76"/>
      <c r="J14" s="76"/>
      <c r="K14" s="76"/>
      <c r="L14" s="77"/>
    </row>
    <row r="17" spans="2:20" x14ac:dyDescent="0.2">
      <c r="B17" s="84" t="s">
        <v>17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2:20" x14ac:dyDescent="0.2">
      <c r="B18" s="34"/>
      <c r="C18" s="2"/>
      <c r="D18" s="2"/>
      <c r="E18" s="2"/>
      <c r="F18" s="2"/>
      <c r="G18" s="2"/>
      <c r="H18" s="2"/>
    </row>
    <row r="19" spans="2:20" ht="15" thickBot="1" x14ac:dyDescent="0.25">
      <c r="B19" s="106" t="s">
        <v>16</v>
      </c>
      <c r="C19" s="106"/>
      <c r="D19" s="106"/>
      <c r="E19" s="106"/>
      <c r="F19" s="106"/>
      <c r="G19" s="106"/>
      <c r="H19" s="106"/>
    </row>
    <row r="20" spans="2:20" ht="15.75" thickTop="1" thickBot="1" x14ac:dyDescent="0.25">
      <c r="B20" s="35"/>
      <c r="C20" s="12"/>
      <c r="D20" s="12"/>
      <c r="E20" s="12"/>
      <c r="F20" s="12"/>
      <c r="G20" s="12"/>
      <c r="H20" s="12"/>
    </row>
    <row r="21" spans="2:20" ht="15.75" thickTop="1" thickBot="1" x14ac:dyDescent="0.25">
      <c r="B21" s="28"/>
      <c r="C21" s="14" t="s">
        <v>0</v>
      </c>
      <c r="D21" s="164">
        <v>45658</v>
      </c>
      <c r="E21" s="164"/>
      <c r="F21" s="13"/>
      <c r="G21" s="13"/>
      <c r="H21" s="13"/>
    </row>
    <row r="22" spans="2:20" ht="15.75" thickTop="1" thickBot="1" x14ac:dyDescent="0.25">
      <c r="B22" s="28"/>
      <c r="C22" s="13"/>
      <c r="D22" s="13"/>
      <c r="E22" s="13"/>
      <c r="F22" s="13"/>
      <c r="G22" s="13"/>
      <c r="H22" s="13"/>
    </row>
    <row r="23" spans="2:20" ht="15.75" thickTop="1" thickBot="1" x14ac:dyDescent="0.25">
      <c r="B23" s="28"/>
      <c r="C23" s="13"/>
      <c r="D23" s="13"/>
      <c r="E23" s="13"/>
      <c r="F23" s="13"/>
      <c r="G23" s="13"/>
      <c r="H23" s="13"/>
    </row>
    <row r="24" spans="2:20" ht="15.75" thickTop="1" thickBot="1" x14ac:dyDescent="0.25">
      <c r="B24" s="86" t="s">
        <v>1</v>
      </c>
      <c r="C24" s="107" t="s">
        <v>2</v>
      </c>
      <c r="D24" s="17" t="s">
        <v>24</v>
      </c>
      <c r="E24" s="18" t="s">
        <v>25</v>
      </c>
      <c r="F24" s="105" t="s">
        <v>15</v>
      </c>
      <c r="G24" s="107" t="s">
        <v>6</v>
      </c>
      <c r="H24" s="17" t="s">
        <v>14</v>
      </c>
      <c r="K24" s="128" t="s">
        <v>45</v>
      </c>
      <c r="L24" s="128"/>
      <c r="M24" s="128"/>
    </row>
    <row r="25" spans="2:20" ht="15.75" thickTop="1" thickBot="1" x14ac:dyDescent="0.25">
      <c r="B25" s="86"/>
      <c r="C25" s="107"/>
      <c r="D25" s="19" t="s">
        <v>26</v>
      </c>
      <c r="E25" s="19" t="s">
        <v>27</v>
      </c>
      <c r="F25" s="105"/>
      <c r="G25" s="107"/>
      <c r="H25" s="19" t="s">
        <v>3</v>
      </c>
      <c r="K25" s="128"/>
      <c r="L25" s="128"/>
      <c r="M25" s="128"/>
    </row>
    <row r="26" spans="2:20" ht="15.75" thickTop="1" thickBot="1" x14ac:dyDescent="0.25">
      <c r="B26" s="21">
        <v>1</v>
      </c>
      <c r="C26" s="108" t="s">
        <v>18</v>
      </c>
      <c r="D26" s="37">
        <v>12</v>
      </c>
      <c r="E26" s="21" t="s">
        <v>37</v>
      </c>
      <c r="F26" s="22">
        <f>360+120+240+40+240+240+240+80+80+80+40+120</f>
        <v>1880</v>
      </c>
      <c r="G26" s="21" t="s">
        <v>10</v>
      </c>
      <c r="H26" s="21" t="s">
        <v>69</v>
      </c>
      <c r="I26" s="1"/>
      <c r="K26" s="128"/>
      <c r="L26" s="128"/>
      <c r="M26" s="128"/>
    </row>
    <row r="27" spans="2:20" ht="15.75" thickTop="1" thickBot="1" x14ac:dyDescent="0.25">
      <c r="B27" s="21">
        <v>2</v>
      </c>
      <c r="C27" s="109"/>
      <c r="D27" s="37">
        <v>5</v>
      </c>
      <c r="E27" s="21" t="s">
        <v>70</v>
      </c>
      <c r="F27" s="22">
        <f>300+100+200+200+200</f>
        <v>1000</v>
      </c>
      <c r="G27" s="21" t="s">
        <v>10</v>
      </c>
      <c r="H27" s="21" t="s">
        <v>69</v>
      </c>
      <c r="I27" s="1"/>
      <c r="K27" s="128"/>
      <c r="L27" s="128"/>
      <c r="M27" s="128"/>
      <c r="N27" s="115" t="s">
        <v>46</v>
      </c>
      <c r="O27" s="116"/>
      <c r="P27" s="116"/>
      <c r="Q27" s="116"/>
      <c r="R27" s="116"/>
      <c r="S27" s="116"/>
      <c r="T27" s="117"/>
    </row>
    <row r="28" spans="2:20" ht="15.75" thickTop="1" thickBot="1" x14ac:dyDescent="0.25">
      <c r="B28" s="21">
        <v>3</v>
      </c>
      <c r="C28" s="109"/>
      <c r="D28" s="37">
        <v>6</v>
      </c>
      <c r="E28" s="21" t="s">
        <v>39</v>
      </c>
      <c r="F28" s="22">
        <f>1000+2000+2000+2000+1000+3000</f>
        <v>11000</v>
      </c>
      <c r="G28" s="21" t="s">
        <v>10</v>
      </c>
      <c r="H28" s="21" t="s">
        <v>69</v>
      </c>
      <c r="I28" s="1"/>
      <c r="K28" s="129" t="s">
        <v>71</v>
      </c>
      <c r="L28" s="129"/>
      <c r="M28" s="129"/>
      <c r="N28" s="135" t="s">
        <v>18</v>
      </c>
      <c r="O28" s="137" t="s">
        <v>9</v>
      </c>
      <c r="P28" s="137" t="s">
        <v>8</v>
      </c>
      <c r="Q28" s="137" t="s">
        <v>11</v>
      </c>
      <c r="R28" s="142" t="s">
        <v>12</v>
      </c>
      <c r="S28" s="137" t="s">
        <v>5</v>
      </c>
      <c r="T28" s="137" t="s">
        <v>7</v>
      </c>
    </row>
    <row r="29" spans="2:20" ht="15.75" thickTop="1" thickBot="1" x14ac:dyDescent="0.25">
      <c r="B29" s="21">
        <v>4</v>
      </c>
      <c r="C29" s="110"/>
      <c r="D29" s="37">
        <v>1</v>
      </c>
      <c r="E29" s="21" t="s">
        <v>21</v>
      </c>
      <c r="F29" s="22">
        <v>540</v>
      </c>
      <c r="G29" s="21" t="s">
        <v>10</v>
      </c>
      <c r="H29" s="21" t="s">
        <v>69</v>
      </c>
      <c r="I29" s="1"/>
      <c r="K29" s="129" t="s">
        <v>41</v>
      </c>
      <c r="L29" s="129"/>
      <c r="M29" s="61" t="s">
        <v>42</v>
      </c>
      <c r="N29" s="136"/>
      <c r="O29" s="138"/>
      <c r="P29" s="138"/>
      <c r="Q29" s="138"/>
      <c r="R29" s="144"/>
      <c r="S29" s="138"/>
      <c r="T29" s="138"/>
    </row>
    <row r="30" spans="2:20" ht="15.75" thickTop="1" thickBot="1" x14ac:dyDescent="0.25">
      <c r="B30" s="21">
        <v>5</v>
      </c>
      <c r="C30" s="112" t="s">
        <v>9</v>
      </c>
      <c r="D30" s="37">
        <v>5</v>
      </c>
      <c r="E30" s="21" t="s">
        <v>20</v>
      </c>
      <c r="F30" s="22">
        <f>450+480+220+240+270</f>
        <v>1660</v>
      </c>
      <c r="G30" s="21" t="s">
        <v>10</v>
      </c>
      <c r="H30" s="21" t="s">
        <v>47</v>
      </c>
      <c r="K30" s="129" t="s">
        <v>49</v>
      </c>
      <c r="L30" s="129"/>
      <c r="M30" s="128">
        <f>SUM(N30:T31)</f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9" t="s">
        <v>53</v>
      </c>
      <c r="T30" s="134">
        <v>0</v>
      </c>
    </row>
    <row r="31" spans="2:20" ht="15.75" thickTop="1" thickBot="1" x14ac:dyDescent="0.25">
      <c r="B31" s="21">
        <v>6</v>
      </c>
      <c r="C31" s="113"/>
      <c r="D31" s="37">
        <v>3</v>
      </c>
      <c r="E31" s="21" t="s">
        <v>37</v>
      </c>
      <c r="F31" s="22">
        <f>160+240+160</f>
        <v>560</v>
      </c>
      <c r="G31" s="21" t="s">
        <v>10</v>
      </c>
      <c r="H31" s="21" t="s">
        <v>47</v>
      </c>
      <c r="K31" s="129"/>
      <c r="L31" s="129"/>
      <c r="M31" s="128"/>
      <c r="N31" s="134"/>
      <c r="O31" s="134"/>
      <c r="P31" s="134"/>
      <c r="Q31" s="134"/>
      <c r="R31" s="134"/>
      <c r="S31" s="134"/>
      <c r="T31" s="134"/>
    </row>
    <row r="32" spans="2:20" ht="15.75" thickTop="1" thickBot="1" x14ac:dyDescent="0.25">
      <c r="B32" s="21">
        <v>7</v>
      </c>
      <c r="C32" s="114"/>
      <c r="D32" s="38">
        <v>6</v>
      </c>
      <c r="E32" s="16" t="s">
        <v>21</v>
      </c>
      <c r="F32" s="16">
        <f>206+216+248+100+256+256</f>
        <v>1282</v>
      </c>
      <c r="G32" s="16" t="s">
        <v>13</v>
      </c>
      <c r="H32" s="16" t="s">
        <v>69</v>
      </c>
      <c r="K32" s="128" t="s">
        <v>43</v>
      </c>
      <c r="L32" s="128"/>
      <c r="M32" s="128">
        <f>SUM(N32:T33)</f>
        <v>36</v>
      </c>
      <c r="N32" s="134">
        <v>2</v>
      </c>
      <c r="O32" s="134">
        <v>22</v>
      </c>
      <c r="P32" s="134">
        <v>1</v>
      </c>
      <c r="Q32" s="134">
        <v>6</v>
      </c>
      <c r="R32" s="134">
        <v>2</v>
      </c>
      <c r="S32" s="139" t="s">
        <v>53</v>
      </c>
      <c r="T32" s="134">
        <v>3</v>
      </c>
    </row>
    <row r="33" spans="2:20" ht="15.75" thickTop="1" thickBot="1" x14ac:dyDescent="0.25">
      <c r="B33" s="21">
        <v>8</v>
      </c>
      <c r="C33" s="68" t="s">
        <v>8</v>
      </c>
      <c r="D33" s="56" t="s">
        <v>50</v>
      </c>
      <c r="E33" s="56" t="s">
        <v>50</v>
      </c>
      <c r="F33" s="56" t="s">
        <v>50</v>
      </c>
      <c r="G33" s="56" t="s">
        <v>50</v>
      </c>
      <c r="H33" s="56" t="s">
        <v>50</v>
      </c>
      <c r="K33" s="128"/>
      <c r="L33" s="128"/>
      <c r="M33" s="128"/>
      <c r="N33" s="134"/>
      <c r="O33" s="134"/>
      <c r="P33" s="134"/>
      <c r="Q33" s="134"/>
      <c r="R33" s="134"/>
      <c r="S33" s="134"/>
      <c r="T33" s="134"/>
    </row>
    <row r="34" spans="2:20" ht="15.75" thickTop="1" thickBot="1" x14ac:dyDescent="0.25">
      <c r="B34" s="21">
        <v>9</v>
      </c>
      <c r="C34" s="108" t="s">
        <v>11</v>
      </c>
      <c r="D34" s="38">
        <v>25</v>
      </c>
      <c r="E34" s="16" t="s">
        <v>21</v>
      </c>
      <c r="F34" s="16">
        <f>139+164+150+150+179+215+151+207+156+174+127+70+138+216+160+154+154+165+163+47+61+191+143+178+157</f>
        <v>3809</v>
      </c>
      <c r="G34" s="16" t="s">
        <v>13</v>
      </c>
      <c r="H34" s="16" t="s">
        <v>69</v>
      </c>
      <c r="K34" s="128" t="s">
        <v>44</v>
      </c>
      <c r="L34" s="128"/>
      <c r="M34" s="131">
        <f>SUM(N34:T36)</f>
        <v>4</v>
      </c>
      <c r="N34" s="134">
        <v>4</v>
      </c>
      <c r="O34" s="134">
        <v>0</v>
      </c>
      <c r="P34" s="134">
        <v>0</v>
      </c>
      <c r="Q34" s="134">
        <v>0</v>
      </c>
      <c r="R34" s="134">
        <v>0</v>
      </c>
      <c r="S34" s="134" t="s">
        <v>53</v>
      </c>
      <c r="T34" s="134">
        <v>0</v>
      </c>
    </row>
    <row r="35" spans="2:20" ht="15.75" thickTop="1" thickBot="1" x14ac:dyDescent="0.25">
      <c r="B35" s="21">
        <v>10</v>
      </c>
      <c r="C35" s="109"/>
      <c r="D35" s="38">
        <v>2</v>
      </c>
      <c r="E35" s="16" t="s">
        <v>20</v>
      </c>
      <c r="F35" s="16">
        <f>130+180</f>
        <v>310</v>
      </c>
      <c r="G35" s="16" t="s">
        <v>10</v>
      </c>
      <c r="H35" s="16" t="s">
        <v>69</v>
      </c>
      <c r="K35" s="128"/>
      <c r="L35" s="128"/>
      <c r="M35" s="132"/>
      <c r="N35" s="134"/>
      <c r="O35" s="134"/>
      <c r="P35" s="134"/>
      <c r="Q35" s="134"/>
      <c r="R35" s="134"/>
      <c r="S35" s="134"/>
      <c r="T35" s="134"/>
    </row>
    <row r="36" spans="2:20" ht="15.75" thickTop="1" thickBot="1" x14ac:dyDescent="0.25">
      <c r="B36" s="21">
        <v>11</v>
      </c>
      <c r="C36" s="110"/>
      <c r="D36" s="38">
        <v>5</v>
      </c>
      <c r="E36" s="16" t="s">
        <v>37</v>
      </c>
      <c r="F36" s="16">
        <f>80+120+120+120+120</f>
        <v>560</v>
      </c>
      <c r="G36" s="16" t="s">
        <v>10</v>
      </c>
      <c r="H36" s="16" t="s">
        <v>69</v>
      </c>
      <c r="K36" s="128"/>
      <c r="L36" s="128"/>
      <c r="M36" s="133"/>
      <c r="N36" s="134"/>
      <c r="O36" s="134"/>
      <c r="P36" s="134"/>
      <c r="Q36" s="134"/>
      <c r="R36" s="134"/>
      <c r="S36" s="134"/>
      <c r="T36" s="134"/>
    </row>
    <row r="37" spans="2:20" ht="15.75" thickTop="1" thickBot="1" x14ac:dyDescent="0.25">
      <c r="B37" s="21">
        <v>12</v>
      </c>
      <c r="C37" s="108" t="s">
        <v>12</v>
      </c>
      <c r="D37" s="38">
        <v>1</v>
      </c>
      <c r="E37" s="16" t="s">
        <v>20</v>
      </c>
      <c r="F37" s="16">
        <v>480</v>
      </c>
      <c r="G37" s="16" t="s">
        <v>10</v>
      </c>
      <c r="H37" s="16" t="s">
        <v>47</v>
      </c>
    </row>
    <row r="38" spans="2:20" ht="15.75" thickTop="1" thickBot="1" x14ac:dyDescent="0.25">
      <c r="B38" s="21">
        <v>13</v>
      </c>
      <c r="C38" s="109"/>
      <c r="D38" s="38">
        <v>1</v>
      </c>
      <c r="E38" s="16" t="s">
        <v>37</v>
      </c>
      <c r="F38" s="16">
        <v>120</v>
      </c>
      <c r="G38" s="16" t="s">
        <v>10</v>
      </c>
      <c r="H38" s="16" t="s">
        <v>47</v>
      </c>
    </row>
    <row r="39" spans="2:20" ht="15.75" thickTop="1" thickBot="1" x14ac:dyDescent="0.25">
      <c r="B39" s="21">
        <v>14</v>
      </c>
      <c r="C39" s="110"/>
      <c r="D39" s="38">
        <v>1</v>
      </c>
      <c r="E39" s="16" t="s">
        <v>39</v>
      </c>
      <c r="F39" s="16">
        <v>1500</v>
      </c>
      <c r="G39" s="16" t="s">
        <v>10</v>
      </c>
      <c r="H39" s="16" t="s">
        <v>47</v>
      </c>
    </row>
    <row r="40" spans="2:20" ht="15.75" thickTop="1" thickBot="1" x14ac:dyDescent="0.25">
      <c r="B40" s="21">
        <v>15</v>
      </c>
      <c r="C40" s="16" t="s">
        <v>5</v>
      </c>
      <c r="D40" s="38">
        <v>15</v>
      </c>
      <c r="E40" s="16" t="s">
        <v>21</v>
      </c>
      <c r="F40" s="16">
        <f>360+360+360+300+270+240+30+300+270+150+150+180+240+120+240</f>
        <v>3570</v>
      </c>
      <c r="G40" s="16" t="s">
        <v>13</v>
      </c>
      <c r="H40" s="16" t="s">
        <v>69</v>
      </c>
    </row>
    <row r="41" spans="2:20" ht="15.75" thickTop="1" thickBot="1" x14ac:dyDescent="0.25">
      <c r="B41" s="21">
        <v>16</v>
      </c>
      <c r="C41" s="108" t="s">
        <v>7</v>
      </c>
      <c r="D41" s="38">
        <v>1</v>
      </c>
      <c r="E41" s="16" t="s">
        <v>21</v>
      </c>
      <c r="F41" s="16">
        <v>360</v>
      </c>
      <c r="G41" s="16" t="s">
        <v>13</v>
      </c>
      <c r="H41" s="16" t="s">
        <v>69</v>
      </c>
    </row>
    <row r="42" spans="2:20" ht="15.75" thickTop="1" thickBot="1" x14ac:dyDescent="0.25">
      <c r="B42" s="21">
        <v>17</v>
      </c>
      <c r="C42" s="109"/>
      <c r="D42" s="38">
        <v>1</v>
      </c>
      <c r="E42" s="16" t="s">
        <v>36</v>
      </c>
      <c r="F42" s="16">
        <v>500</v>
      </c>
      <c r="G42" s="16" t="s">
        <v>10</v>
      </c>
      <c r="H42" s="16" t="s">
        <v>47</v>
      </c>
    </row>
    <row r="43" spans="2:20" ht="15.75" thickTop="1" thickBot="1" x14ac:dyDescent="0.25">
      <c r="B43" s="21">
        <v>18</v>
      </c>
      <c r="C43" s="109"/>
      <c r="D43" s="38">
        <v>1</v>
      </c>
      <c r="E43" s="16" t="s">
        <v>37</v>
      </c>
      <c r="F43" s="16">
        <v>1000</v>
      </c>
      <c r="G43" s="16" t="s">
        <v>10</v>
      </c>
      <c r="H43" s="16" t="s">
        <v>47</v>
      </c>
    </row>
    <row r="44" spans="2:20" ht="15.75" thickTop="1" thickBot="1" x14ac:dyDescent="0.25">
      <c r="B44" s="21">
        <v>19</v>
      </c>
      <c r="C44" s="111"/>
      <c r="D44" s="38">
        <v>1</v>
      </c>
      <c r="E44" s="16" t="s">
        <v>20</v>
      </c>
      <c r="F44" s="16">
        <v>1920</v>
      </c>
      <c r="G44" s="16" t="s">
        <v>10</v>
      </c>
      <c r="H44" s="16" t="s">
        <v>47</v>
      </c>
    </row>
    <row r="45" spans="2:20" ht="15.75" thickTop="1" thickBot="1" x14ac:dyDescent="0.25">
      <c r="B45" s="106" t="s">
        <v>4</v>
      </c>
      <c r="C45" s="106"/>
      <c r="D45" s="67">
        <f>SUM(D26:D44)</f>
        <v>92</v>
      </c>
      <c r="E45" s="67" t="s">
        <v>19</v>
      </c>
      <c r="F45" s="15" t="s">
        <v>19</v>
      </c>
      <c r="G45" s="67" t="s">
        <v>19</v>
      </c>
      <c r="H45" s="67" t="s">
        <v>19</v>
      </c>
    </row>
    <row r="46" spans="2:20" ht="15.75" thickTop="1" thickBot="1" x14ac:dyDescent="0.25">
      <c r="B46" s="34"/>
      <c r="C46" s="2"/>
      <c r="D46" s="2"/>
      <c r="E46" s="2"/>
      <c r="F46" s="2"/>
      <c r="G46" s="2"/>
      <c r="H46" s="2"/>
      <c r="K46" s="128" t="s">
        <v>45</v>
      </c>
      <c r="L46" s="128"/>
      <c r="M46" s="128"/>
    </row>
    <row r="47" spans="2:20" ht="15.75" thickTop="1" thickBot="1" x14ac:dyDescent="0.25">
      <c r="B47" s="28"/>
      <c r="C47" s="14" t="s">
        <v>0</v>
      </c>
      <c r="D47" s="164">
        <v>45689</v>
      </c>
      <c r="E47" s="164"/>
      <c r="F47" s="13"/>
      <c r="G47" s="13"/>
      <c r="H47" s="13"/>
      <c r="K47" s="128"/>
      <c r="L47" s="128"/>
      <c r="M47" s="128"/>
    </row>
    <row r="48" spans="2:20" ht="15.75" thickTop="1" thickBot="1" x14ac:dyDescent="0.25">
      <c r="B48" s="28"/>
      <c r="C48" s="13"/>
      <c r="D48" s="13"/>
      <c r="E48" s="13"/>
      <c r="F48" s="13"/>
      <c r="G48" s="13"/>
      <c r="H48" s="13"/>
      <c r="K48" s="128"/>
      <c r="L48" s="128"/>
      <c r="M48" s="128"/>
    </row>
    <row r="49" spans="2:20" ht="15.75" thickTop="1" thickBot="1" x14ac:dyDescent="0.25">
      <c r="B49" s="28"/>
      <c r="C49" s="13"/>
      <c r="D49" s="13"/>
      <c r="E49" s="13"/>
      <c r="F49" s="13"/>
      <c r="G49" s="13"/>
      <c r="H49" s="13"/>
      <c r="K49" s="128"/>
      <c r="L49" s="128"/>
      <c r="M49" s="128"/>
      <c r="N49" s="115" t="s">
        <v>46</v>
      </c>
      <c r="O49" s="116"/>
      <c r="P49" s="116"/>
      <c r="Q49" s="116"/>
      <c r="R49" s="116"/>
      <c r="S49" s="116"/>
      <c r="T49" s="117"/>
    </row>
    <row r="50" spans="2:20" ht="15.75" thickTop="1" thickBot="1" x14ac:dyDescent="0.25">
      <c r="B50" s="86" t="s">
        <v>1</v>
      </c>
      <c r="C50" s="107" t="s">
        <v>2</v>
      </c>
      <c r="D50" s="17" t="s">
        <v>24</v>
      </c>
      <c r="E50" s="20" t="s">
        <v>25</v>
      </c>
      <c r="F50" s="105" t="s">
        <v>15</v>
      </c>
      <c r="G50" s="107" t="s">
        <v>6</v>
      </c>
      <c r="H50" s="17" t="s">
        <v>14</v>
      </c>
      <c r="K50" s="129" t="s">
        <v>72</v>
      </c>
      <c r="L50" s="129"/>
      <c r="M50" s="129"/>
      <c r="N50" s="135" t="s">
        <v>18</v>
      </c>
      <c r="O50" s="137" t="s">
        <v>9</v>
      </c>
      <c r="P50" s="137" t="s">
        <v>8</v>
      </c>
      <c r="Q50" s="137" t="s">
        <v>11</v>
      </c>
      <c r="R50" s="142" t="s">
        <v>12</v>
      </c>
      <c r="S50" s="137" t="s">
        <v>5</v>
      </c>
      <c r="T50" s="137" t="s">
        <v>7</v>
      </c>
    </row>
    <row r="51" spans="2:20" ht="15.75" thickTop="1" thickBot="1" x14ac:dyDescent="0.25">
      <c r="B51" s="86"/>
      <c r="C51" s="107"/>
      <c r="D51" s="19" t="s">
        <v>26</v>
      </c>
      <c r="E51" s="19" t="s">
        <v>27</v>
      </c>
      <c r="F51" s="105"/>
      <c r="G51" s="107"/>
      <c r="H51" s="19" t="s">
        <v>3</v>
      </c>
      <c r="K51" s="129" t="s">
        <v>41</v>
      </c>
      <c r="L51" s="129"/>
      <c r="M51" s="61" t="s">
        <v>42</v>
      </c>
      <c r="N51" s="136"/>
      <c r="O51" s="138"/>
      <c r="P51" s="138"/>
      <c r="Q51" s="138"/>
      <c r="R51" s="144"/>
      <c r="S51" s="138"/>
      <c r="T51" s="138"/>
    </row>
    <row r="52" spans="2:20" ht="15.75" thickTop="1" thickBot="1" x14ac:dyDescent="0.25">
      <c r="B52" s="37">
        <v>1</v>
      </c>
      <c r="C52" s="102" t="s">
        <v>18</v>
      </c>
      <c r="D52" s="70">
        <v>7</v>
      </c>
      <c r="E52" s="70" t="s">
        <v>34</v>
      </c>
      <c r="F52" s="57">
        <f>120+120+120+40+40+120</f>
        <v>560</v>
      </c>
      <c r="G52" s="38" t="s">
        <v>10</v>
      </c>
      <c r="H52" s="70" t="s">
        <v>52</v>
      </c>
      <c r="K52" s="129" t="s">
        <v>49</v>
      </c>
      <c r="L52" s="129"/>
      <c r="M52" s="128">
        <f>SUM(N52:T53)</f>
        <v>0</v>
      </c>
      <c r="N52" s="139">
        <v>0</v>
      </c>
      <c r="O52" s="134">
        <v>0</v>
      </c>
      <c r="P52" s="134" t="s">
        <v>53</v>
      </c>
      <c r="Q52" s="134">
        <v>0</v>
      </c>
      <c r="R52" s="134">
        <v>0</v>
      </c>
      <c r="S52" s="139">
        <v>0</v>
      </c>
      <c r="T52" s="134">
        <v>0</v>
      </c>
    </row>
    <row r="53" spans="2:20" ht="15.75" thickTop="1" thickBot="1" x14ac:dyDescent="0.25">
      <c r="B53" s="37">
        <v>2</v>
      </c>
      <c r="C53" s="103"/>
      <c r="D53" s="70">
        <v>1</v>
      </c>
      <c r="E53" s="70" t="s">
        <v>73</v>
      </c>
      <c r="F53" s="57">
        <v>100</v>
      </c>
      <c r="G53" s="38" t="s">
        <v>10</v>
      </c>
      <c r="H53" s="70" t="s">
        <v>52</v>
      </c>
      <c r="K53" s="129"/>
      <c r="L53" s="129"/>
      <c r="M53" s="128"/>
      <c r="N53" s="134"/>
      <c r="O53" s="134"/>
      <c r="P53" s="134"/>
      <c r="Q53" s="134"/>
      <c r="R53" s="134"/>
      <c r="S53" s="134"/>
      <c r="T53" s="134"/>
    </row>
    <row r="54" spans="2:20" ht="15.75" thickTop="1" thickBot="1" x14ac:dyDescent="0.25">
      <c r="B54" s="37">
        <v>3</v>
      </c>
      <c r="C54" s="103"/>
      <c r="D54" s="70">
        <v>4</v>
      </c>
      <c r="E54" s="70" t="s">
        <v>74</v>
      </c>
      <c r="F54" s="57">
        <f>1000+1000+1000+3000</f>
        <v>6000</v>
      </c>
      <c r="G54" s="38" t="s">
        <v>10</v>
      </c>
      <c r="H54" s="70" t="s">
        <v>52</v>
      </c>
      <c r="K54" s="128" t="s">
        <v>43</v>
      </c>
      <c r="L54" s="128"/>
      <c r="M54" s="128">
        <f>SUM(N54:T55)</f>
        <v>38</v>
      </c>
      <c r="N54" s="139">
        <v>2</v>
      </c>
      <c r="O54" s="134">
        <v>21</v>
      </c>
      <c r="P54" s="134" t="s">
        <v>53</v>
      </c>
      <c r="Q54" s="134">
        <v>7</v>
      </c>
      <c r="R54" s="134">
        <v>2</v>
      </c>
      <c r="S54" s="139">
        <v>4</v>
      </c>
      <c r="T54" s="134">
        <v>2</v>
      </c>
    </row>
    <row r="55" spans="2:20" ht="15.75" thickTop="1" thickBot="1" x14ac:dyDescent="0.25">
      <c r="B55" s="37">
        <v>4</v>
      </c>
      <c r="C55" s="104"/>
      <c r="D55" s="39">
        <v>3</v>
      </c>
      <c r="E55" s="39" t="s">
        <v>21</v>
      </c>
      <c r="F55" s="39">
        <f>360+120+60</f>
        <v>540</v>
      </c>
      <c r="G55" s="39" t="s">
        <v>10</v>
      </c>
      <c r="H55" s="21" t="s">
        <v>52</v>
      </c>
      <c r="K55" s="128"/>
      <c r="L55" s="128"/>
      <c r="M55" s="128"/>
      <c r="N55" s="134"/>
      <c r="O55" s="134"/>
      <c r="P55" s="134"/>
      <c r="Q55" s="134"/>
      <c r="R55" s="134"/>
      <c r="S55" s="134"/>
      <c r="T55" s="134"/>
    </row>
    <row r="56" spans="2:20" ht="15.75" thickTop="1" thickBot="1" x14ac:dyDescent="0.25">
      <c r="B56" s="37">
        <v>5</v>
      </c>
      <c r="C56" s="145" t="s">
        <v>9</v>
      </c>
      <c r="D56" s="37">
        <v>8</v>
      </c>
      <c r="E56" s="21" t="s">
        <v>34</v>
      </c>
      <c r="F56" s="22">
        <f>160+320+440+340+240+160</f>
        <v>1660</v>
      </c>
      <c r="G56" s="21" t="s">
        <v>10</v>
      </c>
      <c r="H56" s="21" t="s">
        <v>51</v>
      </c>
      <c r="K56" s="128" t="s">
        <v>44</v>
      </c>
      <c r="L56" s="128"/>
      <c r="M56" s="131">
        <f>SUM(N56:T58)</f>
        <v>21</v>
      </c>
      <c r="N56" s="134">
        <v>2</v>
      </c>
      <c r="O56" s="134">
        <v>0</v>
      </c>
      <c r="P56" s="134" t="s">
        <v>53</v>
      </c>
      <c r="Q56" s="134">
        <v>1</v>
      </c>
      <c r="R56" s="134">
        <v>1</v>
      </c>
      <c r="S56" s="134">
        <v>17</v>
      </c>
      <c r="T56" s="134">
        <v>0</v>
      </c>
    </row>
    <row r="57" spans="2:20" ht="15.75" thickTop="1" thickBot="1" x14ac:dyDescent="0.25">
      <c r="B57" s="37">
        <v>6</v>
      </c>
      <c r="C57" s="146"/>
      <c r="D57" s="37">
        <v>10</v>
      </c>
      <c r="E57" s="21" t="s">
        <v>21</v>
      </c>
      <c r="F57" s="22">
        <f>256+249+270+268+252+224+204+248+192+278</f>
        <v>2441</v>
      </c>
      <c r="G57" s="21" t="s">
        <v>13</v>
      </c>
      <c r="H57" s="21" t="s">
        <v>52</v>
      </c>
      <c r="K57" s="128"/>
      <c r="L57" s="128"/>
      <c r="M57" s="132"/>
      <c r="N57" s="134"/>
      <c r="O57" s="134"/>
      <c r="P57" s="134"/>
      <c r="Q57" s="134"/>
      <c r="R57" s="134"/>
      <c r="S57" s="134"/>
      <c r="T57" s="134"/>
    </row>
    <row r="58" spans="2:20" ht="15.75" thickTop="1" thickBot="1" x14ac:dyDescent="0.25">
      <c r="B58" s="37">
        <v>7</v>
      </c>
      <c r="C58" s="147"/>
      <c r="D58" s="37">
        <v>1</v>
      </c>
      <c r="E58" s="21" t="s">
        <v>38</v>
      </c>
      <c r="F58" s="22">
        <v>2000</v>
      </c>
      <c r="G58" s="21" t="s">
        <v>10</v>
      </c>
      <c r="H58" s="21" t="s">
        <v>51</v>
      </c>
      <c r="K58" s="128"/>
      <c r="L58" s="128"/>
      <c r="M58" s="133"/>
      <c r="N58" s="134"/>
      <c r="O58" s="134"/>
      <c r="P58" s="134"/>
      <c r="Q58" s="134"/>
      <c r="R58" s="134"/>
      <c r="S58" s="134"/>
      <c r="T58" s="134"/>
    </row>
    <row r="59" spans="2:20" ht="15.75" thickTop="1" thickBot="1" x14ac:dyDescent="0.25">
      <c r="B59" s="37">
        <v>8</v>
      </c>
      <c r="C59" s="63" t="s">
        <v>8</v>
      </c>
      <c r="D59" s="39" t="s">
        <v>53</v>
      </c>
      <c r="E59" s="39" t="s">
        <v>53</v>
      </c>
      <c r="F59" s="39" t="s">
        <v>53</v>
      </c>
      <c r="G59" s="39" t="s">
        <v>53</v>
      </c>
      <c r="H59" s="39" t="s">
        <v>53</v>
      </c>
    </row>
    <row r="60" spans="2:20" ht="15.75" thickTop="1" thickBot="1" x14ac:dyDescent="0.25">
      <c r="B60" s="37">
        <v>9</v>
      </c>
      <c r="C60" s="102" t="s">
        <v>11</v>
      </c>
      <c r="D60" s="37">
        <v>4</v>
      </c>
      <c r="E60" s="21" t="s">
        <v>34</v>
      </c>
      <c r="F60" s="21">
        <f>160+360+120+160</f>
        <v>800</v>
      </c>
      <c r="G60" s="21" t="s">
        <v>10</v>
      </c>
      <c r="H60" s="21" t="s">
        <v>52</v>
      </c>
    </row>
    <row r="61" spans="2:20" ht="15.75" thickTop="1" thickBot="1" x14ac:dyDescent="0.25">
      <c r="B61" s="37">
        <v>10</v>
      </c>
      <c r="C61" s="103"/>
      <c r="D61" s="37">
        <v>1</v>
      </c>
      <c r="E61" s="21" t="s">
        <v>20</v>
      </c>
      <c r="F61" s="21">
        <v>360</v>
      </c>
      <c r="G61" s="21"/>
      <c r="H61" s="21" t="s">
        <v>52</v>
      </c>
    </row>
    <row r="62" spans="2:20" ht="15.75" thickTop="1" thickBot="1" x14ac:dyDescent="0.25">
      <c r="B62" s="37">
        <v>11</v>
      </c>
      <c r="C62" s="104"/>
      <c r="D62" s="37">
        <v>27</v>
      </c>
      <c r="E62" s="21" t="s">
        <v>21</v>
      </c>
      <c r="F62" s="22">
        <f>88+135+137+100+97+48+142+138+138+138+135+31+139+164+150+150+179+215+151+207+156+174+127+70+138+216+160</f>
        <v>3723</v>
      </c>
      <c r="G62" s="21" t="s">
        <v>13</v>
      </c>
      <c r="H62" s="21" t="s">
        <v>52</v>
      </c>
    </row>
    <row r="63" spans="2:20" ht="30" thickTop="1" thickBot="1" x14ac:dyDescent="0.25">
      <c r="B63" s="37">
        <v>12</v>
      </c>
      <c r="C63" s="102" t="s">
        <v>12</v>
      </c>
      <c r="D63" s="37">
        <v>2</v>
      </c>
      <c r="E63" s="25" t="s">
        <v>75</v>
      </c>
      <c r="F63" s="148">
        <f>150+100</f>
        <v>250</v>
      </c>
      <c r="G63" s="37" t="s">
        <v>10</v>
      </c>
      <c r="H63" s="37" t="s">
        <v>51</v>
      </c>
    </row>
    <row r="64" spans="2:20" ht="15.75" thickTop="1" thickBot="1" x14ac:dyDescent="0.25">
      <c r="B64" s="37">
        <v>13</v>
      </c>
      <c r="C64" s="103"/>
      <c r="D64" s="37">
        <v>2</v>
      </c>
      <c r="E64" s="21" t="s">
        <v>76</v>
      </c>
      <c r="F64" s="22">
        <f>400+400</f>
        <v>800</v>
      </c>
      <c r="G64" s="21" t="s">
        <v>10</v>
      </c>
      <c r="H64" s="21" t="s">
        <v>51</v>
      </c>
    </row>
    <row r="65" spans="2:8" ht="15.75" thickTop="1" thickBot="1" x14ac:dyDescent="0.25">
      <c r="B65" s="37">
        <v>14</v>
      </c>
      <c r="C65" s="103"/>
      <c r="D65" s="37">
        <v>2</v>
      </c>
      <c r="E65" s="21" t="s">
        <v>55</v>
      </c>
      <c r="F65" s="22">
        <f>450+300</f>
        <v>750</v>
      </c>
      <c r="G65" s="21" t="s">
        <v>10</v>
      </c>
      <c r="H65" s="21" t="s">
        <v>51</v>
      </c>
    </row>
    <row r="66" spans="2:8" ht="15.75" thickTop="1" thickBot="1" x14ac:dyDescent="0.25">
      <c r="B66" s="37">
        <v>15</v>
      </c>
      <c r="C66" s="103"/>
      <c r="D66" s="37">
        <v>1</v>
      </c>
      <c r="E66" s="21" t="s">
        <v>20</v>
      </c>
      <c r="F66" s="22">
        <v>144</v>
      </c>
      <c r="G66" s="21" t="s">
        <v>10</v>
      </c>
      <c r="H66" s="21" t="s">
        <v>51</v>
      </c>
    </row>
    <row r="67" spans="2:8" ht="15.75" thickTop="1" thickBot="1" x14ac:dyDescent="0.25">
      <c r="B67" s="37">
        <v>16</v>
      </c>
      <c r="C67" s="103"/>
      <c r="D67" s="37">
        <v>1</v>
      </c>
      <c r="E67" s="21" t="s">
        <v>34</v>
      </c>
      <c r="F67" s="22">
        <v>120</v>
      </c>
      <c r="G67" s="21" t="s">
        <v>10</v>
      </c>
      <c r="H67" s="21" t="s">
        <v>51</v>
      </c>
    </row>
    <row r="68" spans="2:8" ht="15.75" thickTop="1" thickBot="1" x14ac:dyDescent="0.25">
      <c r="B68" s="37">
        <v>17</v>
      </c>
      <c r="C68" s="103"/>
      <c r="D68" s="37">
        <v>1</v>
      </c>
      <c r="E68" s="21" t="s">
        <v>74</v>
      </c>
      <c r="F68" s="22">
        <v>2880</v>
      </c>
      <c r="G68" s="21" t="s">
        <v>10</v>
      </c>
      <c r="H68" s="21" t="s">
        <v>51</v>
      </c>
    </row>
    <row r="69" spans="2:8" ht="15.75" thickTop="1" thickBot="1" x14ac:dyDescent="0.25">
      <c r="B69" s="37">
        <v>18</v>
      </c>
      <c r="C69" s="104"/>
      <c r="D69" s="37">
        <v>5</v>
      </c>
      <c r="E69" s="21" t="s">
        <v>21</v>
      </c>
      <c r="F69" s="21">
        <f>240+390+1410+360+30</f>
        <v>2430</v>
      </c>
      <c r="G69" s="21" t="s">
        <v>13</v>
      </c>
      <c r="H69" s="21" t="s">
        <v>52</v>
      </c>
    </row>
    <row r="70" spans="2:8" ht="15.75" thickTop="1" thickBot="1" x14ac:dyDescent="0.25">
      <c r="B70" s="37">
        <v>19</v>
      </c>
      <c r="C70" s="63" t="s">
        <v>5</v>
      </c>
      <c r="D70" s="37">
        <v>21</v>
      </c>
      <c r="E70" s="21" t="s">
        <v>21</v>
      </c>
      <c r="F70" s="21">
        <f>150+60+180+210+60+180+105+180+60+150+150+210+180+180+270+150+150+270+240+180</f>
        <v>3315</v>
      </c>
      <c r="G70" s="21" t="s">
        <v>13</v>
      </c>
      <c r="H70" s="21" t="s">
        <v>52</v>
      </c>
    </row>
    <row r="71" spans="2:8" ht="15.75" thickTop="1" thickBot="1" x14ac:dyDescent="0.25">
      <c r="B71" s="37">
        <v>20</v>
      </c>
      <c r="C71" s="102" t="s">
        <v>7</v>
      </c>
      <c r="D71" s="39">
        <v>2</v>
      </c>
      <c r="E71" s="51" t="s">
        <v>34</v>
      </c>
      <c r="F71" s="51">
        <f>240+400</f>
        <v>640</v>
      </c>
      <c r="G71" s="51" t="s">
        <v>10</v>
      </c>
      <c r="H71" s="51" t="s">
        <v>51</v>
      </c>
    </row>
    <row r="72" spans="2:8" ht="15.75" thickTop="1" thickBot="1" x14ac:dyDescent="0.25">
      <c r="B72" s="37">
        <v>21</v>
      </c>
      <c r="C72" s="103"/>
      <c r="D72" s="39">
        <v>2</v>
      </c>
      <c r="E72" s="51" t="s">
        <v>20</v>
      </c>
      <c r="F72" s="51">
        <f>100+100</f>
        <v>200</v>
      </c>
      <c r="G72" s="51" t="s">
        <v>10</v>
      </c>
      <c r="H72" s="51" t="s">
        <v>51</v>
      </c>
    </row>
    <row r="73" spans="2:8" ht="15.75" thickTop="1" thickBot="1" x14ac:dyDescent="0.25">
      <c r="B73" s="37">
        <v>22</v>
      </c>
      <c r="C73" s="103"/>
      <c r="D73" s="39">
        <v>2</v>
      </c>
      <c r="E73" s="51" t="s">
        <v>74</v>
      </c>
      <c r="F73" s="51">
        <f>6000+5000</f>
        <v>11000</v>
      </c>
      <c r="G73" s="51" t="s">
        <v>10</v>
      </c>
      <c r="H73" s="51" t="s">
        <v>51</v>
      </c>
    </row>
    <row r="74" spans="2:8" ht="15.75" thickTop="1" thickBot="1" x14ac:dyDescent="0.25">
      <c r="B74" s="37">
        <v>23</v>
      </c>
      <c r="C74" s="103"/>
      <c r="D74" s="39">
        <v>2</v>
      </c>
      <c r="E74" s="51" t="s">
        <v>36</v>
      </c>
      <c r="F74" s="51">
        <f>1800+300</f>
        <v>2100</v>
      </c>
      <c r="G74" s="51" t="s">
        <v>10</v>
      </c>
      <c r="H74" s="51" t="s">
        <v>51</v>
      </c>
    </row>
    <row r="75" spans="2:8" ht="15.75" thickTop="1" thickBot="1" x14ac:dyDescent="0.25">
      <c r="B75" s="37">
        <v>24</v>
      </c>
      <c r="C75" s="122"/>
      <c r="D75" s="37">
        <v>2</v>
      </c>
      <c r="E75" s="21" t="s">
        <v>21</v>
      </c>
      <c r="F75" s="21">
        <f>930+2700</f>
        <v>3630</v>
      </c>
      <c r="G75" s="21" t="s">
        <v>10</v>
      </c>
      <c r="H75" s="21" t="s">
        <v>52</v>
      </c>
    </row>
    <row r="76" spans="2:8" ht="15.75" thickTop="1" thickBot="1" x14ac:dyDescent="0.25">
      <c r="B76" s="98" t="s">
        <v>4</v>
      </c>
      <c r="C76" s="98"/>
      <c r="D76" s="64">
        <f>SUM(D52:D75)</f>
        <v>111</v>
      </c>
      <c r="E76" s="64" t="s">
        <v>19</v>
      </c>
      <c r="F76" s="26" t="s">
        <v>19</v>
      </c>
      <c r="G76" s="64" t="s">
        <v>19</v>
      </c>
      <c r="H76" s="64" t="s">
        <v>19</v>
      </c>
    </row>
    <row r="77" spans="2:8" ht="15" thickTop="1" x14ac:dyDescent="0.2">
      <c r="B77" s="34"/>
      <c r="C77" s="23"/>
      <c r="D77" s="23"/>
      <c r="E77" s="23"/>
      <c r="F77" s="23"/>
      <c r="G77" s="23"/>
      <c r="H77" s="23"/>
    </row>
    <row r="78" spans="2:8" ht="15" thickBot="1" x14ac:dyDescent="0.25">
      <c r="B78" s="28"/>
      <c r="C78" s="27" t="s">
        <v>0</v>
      </c>
      <c r="D78" s="164">
        <v>45717</v>
      </c>
      <c r="E78" s="164"/>
      <c r="F78" s="28"/>
      <c r="G78" s="28"/>
      <c r="H78" s="28"/>
    </row>
    <row r="79" spans="2:8" ht="15.75" thickTop="1" thickBot="1" x14ac:dyDescent="0.25">
      <c r="B79" s="28"/>
      <c r="C79" s="28"/>
      <c r="D79" s="28"/>
      <c r="E79" s="28"/>
      <c r="F79" s="28"/>
      <c r="G79" s="28"/>
      <c r="H79" s="28"/>
    </row>
    <row r="80" spans="2:8" ht="15.75" thickTop="1" thickBot="1" x14ac:dyDescent="0.25">
      <c r="B80" s="28"/>
      <c r="C80" s="28"/>
      <c r="D80" s="28"/>
      <c r="E80" s="28"/>
      <c r="F80" s="28"/>
      <c r="G80" s="28"/>
      <c r="H80" s="28"/>
    </row>
    <row r="81" spans="2:20" ht="15.75" thickTop="1" thickBot="1" x14ac:dyDescent="0.25">
      <c r="B81" s="86" t="s">
        <v>1</v>
      </c>
      <c r="C81" s="86" t="s">
        <v>2</v>
      </c>
      <c r="D81" s="29" t="s">
        <v>24</v>
      </c>
      <c r="E81" s="30" t="s">
        <v>25</v>
      </c>
      <c r="F81" s="85" t="s">
        <v>15</v>
      </c>
      <c r="G81" s="86" t="s">
        <v>6</v>
      </c>
      <c r="H81" s="29" t="s">
        <v>14</v>
      </c>
    </row>
    <row r="82" spans="2:20" ht="15.75" thickTop="1" thickBot="1" x14ac:dyDescent="0.25">
      <c r="B82" s="86"/>
      <c r="C82" s="86"/>
      <c r="D82" s="31" t="s">
        <v>26</v>
      </c>
      <c r="E82" s="31" t="s">
        <v>27</v>
      </c>
      <c r="F82" s="85"/>
      <c r="G82" s="86"/>
      <c r="H82" s="31" t="s">
        <v>3</v>
      </c>
    </row>
    <row r="83" spans="2:20" ht="15.75" thickTop="1" thickBot="1" x14ac:dyDescent="0.25">
      <c r="B83" s="21">
        <v>1</v>
      </c>
      <c r="C83" s="102" t="s">
        <v>18</v>
      </c>
      <c r="D83" s="37">
        <v>7</v>
      </c>
      <c r="E83" s="21" t="s">
        <v>37</v>
      </c>
      <c r="F83" s="22">
        <f>40+240+60+240+120+360+240</f>
        <v>1300</v>
      </c>
      <c r="G83" s="21" t="s">
        <v>10</v>
      </c>
      <c r="H83" s="21" t="s">
        <v>48</v>
      </c>
    </row>
    <row r="84" spans="2:20" ht="15.75" thickTop="1" thickBot="1" x14ac:dyDescent="0.25">
      <c r="B84" s="21">
        <v>2</v>
      </c>
      <c r="C84" s="103"/>
      <c r="D84" s="37">
        <v>2</v>
      </c>
      <c r="E84" s="21" t="s">
        <v>74</v>
      </c>
      <c r="F84" s="22">
        <f>1000+1500</f>
        <v>2500</v>
      </c>
      <c r="G84" s="21" t="s">
        <v>10</v>
      </c>
      <c r="H84" s="21" t="s">
        <v>48</v>
      </c>
    </row>
    <row r="85" spans="2:20" ht="15.75" thickTop="1" thickBot="1" x14ac:dyDescent="0.25">
      <c r="B85" s="21">
        <v>3</v>
      </c>
      <c r="C85" s="103"/>
      <c r="D85" s="37">
        <v>5</v>
      </c>
      <c r="E85" s="21" t="s">
        <v>56</v>
      </c>
      <c r="F85" s="22">
        <f>200+200+100+300+200</f>
        <v>1000</v>
      </c>
      <c r="G85" s="21" t="s">
        <v>10</v>
      </c>
      <c r="H85" s="21" t="s">
        <v>48</v>
      </c>
    </row>
    <row r="86" spans="2:20" ht="15.75" thickTop="1" thickBot="1" x14ac:dyDescent="0.25">
      <c r="B86" s="21">
        <v>4</v>
      </c>
      <c r="C86" s="104"/>
      <c r="D86" s="37">
        <v>2</v>
      </c>
      <c r="E86" s="21" t="s">
        <v>21</v>
      </c>
      <c r="F86" s="22">
        <f>480+1260</f>
        <v>1740</v>
      </c>
      <c r="G86" s="21" t="s">
        <v>13</v>
      </c>
      <c r="H86" s="21" t="s">
        <v>48</v>
      </c>
    </row>
    <row r="87" spans="2:20" ht="15.75" thickTop="1" thickBot="1" x14ac:dyDescent="0.25">
      <c r="B87" s="21">
        <v>5</v>
      </c>
      <c r="C87" s="88" t="s">
        <v>9</v>
      </c>
      <c r="D87" s="37">
        <v>10</v>
      </c>
      <c r="E87" s="21" t="s">
        <v>21</v>
      </c>
      <c r="F87" s="22">
        <f>256+249+270+268+252+224+204+248+192+278</f>
        <v>2441</v>
      </c>
      <c r="G87" s="21" t="s">
        <v>13</v>
      </c>
      <c r="H87" s="21" t="s">
        <v>48</v>
      </c>
    </row>
    <row r="88" spans="2:20" ht="15.75" thickTop="1" thickBot="1" x14ac:dyDescent="0.25">
      <c r="B88" s="21">
        <v>6</v>
      </c>
      <c r="C88" s="89"/>
      <c r="D88" s="37">
        <v>8</v>
      </c>
      <c r="E88" s="21" t="s">
        <v>35</v>
      </c>
      <c r="F88" s="22">
        <f>160+320+160+320+440+340+240+160</f>
        <v>2140</v>
      </c>
      <c r="G88" s="21" t="s">
        <v>10</v>
      </c>
      <c r="H88" s="21" t="s">
        <v>47</v>
      </c>
    </row>
    <row r="89" spans="2:20" ht="15.75" thickTop="1" thickBot="1" x14ac:dyDescent="0.25">
      <c r="B89" s="21">
        <v>7</v>
      </c>
      <c r="C89" s="101"/>
      <c r="D89" s="37">
        <v>1</v>
      </c>
      <c r="E89" s="37" t="s">
        <v>38</v>
      </c>
      <c r="F89" s="148">
        <v>2000</v>
      </c>
      <c r="G89" s="37" t="s">
        <v>10</v>
      </c>
      <c r="H89" s="37" t="s">
        <v>47</v>
      </c>
    </row>
    <row r="90" spans="2:20" ht="15.75" thickTop="1" thickBot="1" x14ac:dyDescent="0.25">
      <c r="B90" s="21">
        <v>8</v>
      </c>
      <c r="C90" s="63" t="s">
        <v>8</v>
      </c>
      <c r="D90" s="39">
        <v>1</v>
      </c>
      <c r="E90" s="39" t="s">
        <v>21</v>
      </c>
      <c r="F90" s="39">
        <v>1193</v>
      </c>
      <c r="G90" s="39" t="s">
        <v>13</v>
      </c>
      <c r="H90" s="39" t="s">
        <v>48</v>
      </c>
    </row>
    <row r="91" spans="2:20" ht="15.75" thickTop="1" thickBot="1" x14ac:dyDescent="0.25">
      <c r="B91" s="21">
        <v>9</v>
      </c>
      <c r="C91" s="102" t="s">
        <v>11</v>
      </c>
      <c r="D91" s="37">
        <v>2</v>
      </c>
      <c r="E91" s="21" t="s">
        <v>35</v>
      </c>
      <c r="F91" s="22">
        <f>80+120</f>
        <v>200</v>
      </c>
      <c r="G91" s="21" t="s">
        <v>10</v>
      </c>
      <c r="H91" s="21" t="s">
        <v>48</v>
      </c>
      <c r="K91" s="128" t="s">
        <v>45</v>
      </c>
      <c r="L91" s="128"/>
      <c r="M91" s="128"/>
    </row>
    <row r="92" spans="2:20" ht="15.75" thickTop="1" thickBot="1" x14ac:dyDescent="0.25">
      <c r="B92" s="21">
        <v>10</v>
      </c>
      <c r="C92" s="103"/>
      <c r="D92" s="37">
        <v>1</v>
      </c>
      <c r="E92" s="21" t="s">
        <v>20</v>
      </c>
      <c r="F92" s="21">
        <v>360</v>
      </c>
      <c r="G92" s="21" t="s">
        <v>10</v>
      </c>
      <c r="H92" s="21" t="s">
        <v>48</v>
      </c>
      <c r="K92" s="128"/>
      <c r="L92" s="128"/>
      <c r="M92" s="128"/>
    </row>
    <row r="93" spans="2:20" ht="15.75" thickTop="1" thickBot="1" x14ac:dyDescent="0.25">
      <c r="B93" s="21">
        <v>11</v>
      </c>
      <c r="C93" s="103"/>
      <c r="D93" s="37">
        <v>1</v>
      </c>
      <c r="E93" s="21" t="s">
        <v>54</v>
      </c>
      <c r="F93" s="21">
        <v>300</v>
      </c>
      <c r="G93" s="21" t="s">
        <v>10</v>
      </c>
      <c r="H93" s="21" t="s">
        <v>48</v>
      </c>
      <c r="K93" s="128"/>
      <c r="L93" s="128"/>
      <c r="M93" s="128"/>
    </row>
    <row r="94" spans="2:20" ht="15.75" thickTop="1" thickBot="1" x14ac:dyDescent="0.25">
      <c r="B94" s="21">
        <v>12</v>
      </c>
      <c r="C94" s="104"/>
      <c r="D94" s="37">
        <v>15</v>
      </c>
      <c r="E94" s="21" t="s">
        <v>21</v>
      </c>
      <c r="F94" s="22">
        <f>75+51+56+38+70+154+154+165+163+47+61+191+143+178+157</f>
        <v>1703</v>
      </c>
      <c r="G94" s="21" t="s">
        <v>10</v>
      </c>
      <c r="H94" s="21" t="s">
        <v>48</v>
      </c>
      <c r="K94" s="128"/>
      <c r="L94" s="128"/>
      <c r="M94" s="128"/>
      <c r="N94" s="115" t="s">
        <v>46</v>
      </c>
      <c r="O94" s="116"/>
      <c r="P94" s="116"/>
      <c r="Q94" s="116"/>
      <c r="R94" s="116"/>
      <c r="S94" s="116"/>
      <c r="T94" s="117"/>
    </row>
    <row r="95" spans="2:20" ht="15.75" thickTop="1" thickBot="1" x14ac:dyDescent="0.25">
      <c r="B95" s="21">
        <v>13</v>
      </c>
      <c r="C95" s="88" t="s">
        <v>12</v>
      </c>
      <c r="D95" s="37">
        <v>1</v>
      </c>
      <c r="E95" s="21" t="s">
        <v>77</v>
      </c>
      <c r="F95" s="21">
        <v>250</v>
      </c>
      <c r="G95" s="21" t="s">
        <v>10</v>
      </c>
      <c r="H95" s="21" t="s">
        <v>47</v>
      </c>
      <c r="K95" s="129" t="s">
        <v>78</v>
      </c>
      <c r="L95" s="129"/>
      <c r="M95" s="129"/>
      <c r="N95" s="135" t="s">
        <v>18</v>
      </c>
      <c r="O95" s="137" t="s">
        <v>9</v>
      </c>
      <c r="P95" s="137" t="s">
        <v>8</v>
      </c>
      <c r="Q95" s="137" t="s">
        <v>11</v>
      </c>
      <c r="R95" s="142" t="s">
        <v>12</v>
      </c>
      <c r="S95" s="137" t="s">
        <v>5</v>
      </c>
      <c r="T95" s="137" t="s">
        <v>7</v>
      </c>
    </row>
    <row r="96" spans="2:20" ht="15.75" thickTop="1" thickBot="1" x14ac:dyDescent="0.25">
      <c r="B96" s="21">
        <v>14</v>
      </c>
      <c r="C96" s="89"/>
      <c r="D96" s="37">
        <v>1</v>
      </c>
      <c r="E96" s="21" t="s">
        <v>76</v>
      </c>
      <c r="F96" s="21">
        <v>1000</v>
      </c>
      <c r="G96" s="21" t="s">
        <v>10</v>
      </c>
      <c r="H96" s="21" t="s">
        <v>47</v>
      </c>
      <c r="K96" s="129" t="s">
        <v>41</v>
      </c>
      <c r="L96" s="129"/>
      <c r="M96" s="61" t="s">
        <v>42</v>
      </c>
      <c r="N96" s="140"/>
      <c r="O96" s="141"/>
      <c r="P96" s="141"/>
      <c r="Q96" s="141"/>
      <c r="R96" s="143"/>
      <c r="S96" s="141"/>
      <c r="T96" s="141"/>
    </row>
    <row r="97" spans="2:20" ht="15.75" thickTop="1" thickBot="1" x14ac:dyDescent="0.25">
      <c r="B97" s="21">
        <v>15</v>
      </c>
      <c r="C97" s="89"/>
      <c r="D97" s="37">
        <v>1</v>
      </c>
      <c r="E97" s="21" t="s">
        <v>55</v>
      </c>
      <c r="F97" s="21">
        <v>750</v>
      </c>
      <c r="G97" s="21" t="s">
        <v>10</v>
      </c>
      <c r="H97" s="21" t="s">
        <v>47</v>
      </c>
      <c r="K97" s="129" t="s">
        <v>49</v>
      </c>
      <c r="L97" s="129"/>
      <c r="M97" s="128">
        <f>SUM(N97:T98)</f>
        <v>1</v>
      </c>
      <c r="N97" s="134">
        <v>0</v>
      </c>
      <c r="O97" s="134">
        <v>0</v>
      </c>
      <c r="P97" s="134">
        <v>0</v>
      </c>
      <c r="Q97" s="134">
        <v>0</v>
      </c>
      <c r="R97" s="134">
        <v>0</v>
      </c>
      <c r="S97" s="134">
        <v>1</v>
      </c>
      <c r="T97" s="134">
        <v>0</v>
      </c>
    </row>
    <row r="98" spans="2:20" ht="15.75" thickTop="1" thickBot="1" x14ac:dyDescent="0.25">
      <c r="B98" s="21">
        <v>16</v>
      </c>
      <c r="C98" s="89"/>
      <c r="D98" s="37">
        <v>1</v>
      </c>
      <c r="E98" s="21" t="s">
        <v>20</v>
      </c>
      <c r="F98" s="21">
        <v>960</v>
      </c>
      <c r="G98" s="21" t="s">
        <v>10</v>
      </c>
      <c r="H98" s="21" t="s">
        <v>47</v>
      </c>
      <c r="K98" s="129"/>
      <c r="L98" s="129"/>
      <c r="M98" s="128"/>
      <c r="N98" s="134"/>
      <c r="O98" s="134"/>
      <c r="P98" s="134"/>
      <c r="Q98" s="134"/>
      <c r="R98" s="134"/>
      <c r="S98" s="134"/>
      <c r="T98" s="134"/>
    </row>
    <row r="99" spans="2:20" ht="15.75" thickTop="1" thickBot="1" x14ac:dyDescent="0.25">
      <c r="B99" s="21">
        <v>17</v>
      </c>
      <c r="C99" s="149"/>
      <c r="D99" s="37">
        <v>4</v>
      </c>
      <c r="E99" s="21" t="s">
        <v>21</v>
      </c>
      <c r="F99" s="21">
        <f>270+352+416+300</f>
        <v>1338</v>
      </c>
      <c r="G99" s="21" t="s">
        <v>13</v>
      </c>
      <c r="H99" s="21" t="s">
        <v>48</v>
      </c>
      <c r="K99" s="128" t="s">
        <v>43</v>
      </c>
      <c r="L99" s="128"/>
      <c r="M99" s="128">
        <f>SUM(N99:T100)</f>
        <v>40</v>
      </c>
      <c r="N99" s="134">
        <v>2</v>
      </c>
      <c r="O99" s="134">
        <v>20</v>
      </c>
      <c r="P99" s="134">
        <v>3</v>
      </c>
      <c r="Q99" s="134">
        <v>7</v>
      </c>
      <c r="R99" s="134">
        <v>2</v>
      </c>
      <c r="S99" s="134">
        <v>4</v>
      </c>
      <c r="T99" s="134">
        <v>2</v>
      </c>
    </row>
    <row r="100" spans="2:20" ht="15.75" thickTop="1" thickBot="1" x14ac:dyDescent="0.25">
      <c r="B100" s="21">
        <v>18</v>
      </c>
      <c r="C100" s="21" t="s">
        <v>5</v>
      </c>
      <c r="D100" s="37">
        <v>7</v>
      </c>
      <c r="E100" s="21" t="s">
        <v>21</v>
      </c>
      <c r="F100" s="21">
        <f>120+120+210+240+300+210+300</f>
        <v>1500</v>
      </c>
      <c r="G100" s="21" t="s">
        <v>13</v>
      </c>
      <c r="H100" s="21" t="s">
        <v>48</v>
      </c>
      <c r="K100" s="128"/>
      <c r="L100" s="128"/>
      <c r="M100" s="128"/>
      <c r="N100" s="134"/>
      <c r="O100" s="134"/>
      <c r="P100" s="134"/>
      <c r="Q100" s="134"/>
      <c r="R100" s="134"/>
      <c r="S100" s="134"/>
      <c r="T100" s="134"/>
    </row>
    <row r="101" spans="2:20" ht="15.75" thickTop="1" thickBot="1" x14ac:dyDescent="0.25">
      <c r="B101" s="21">
        <v>19</v>
      </c>
      <c r="C101" s="102" t="s">
        <v>7</v>
      </c>
      <c r="D101" s="37">
        <v>2</v>
      </c>
      <c r="E101" s="21" t="s">
        <v>40</v>
      </c>
      <c r="F101" s="21">
        <f>400+200</f>
        <v>600</v>
      </c>
      <c r="G101" s="21" t="s">
        <v>10</v>
      </c>
      <c r="H101" s="21" t="s">
        <v>48</v>
      </c>
      <c r="K101" s="128" t="s">
        <v>44</v>
      </c>
      <c r="L101" s="128"/>
      <c r="M101" s="131">
        <f>SUM(N101:T103)</f>
        <v>52</v>
      </c>
      <c r="N101" s="134">
        <v>7</v>
      </c>
      <c r="O101" s="134">
        <v>5</v>
      </c>
      <c r="P101" s="134">
        <v>0</v>
      </c>
      <c r="Q101" s="134">
        <v>1</v>
      </c>
      <c r="R101" s="134">
        <v>1</v>
      </c>
      <c r="S101" s="134">
        <v>36</v>
      </c>
      <c r="T101" s="134">
        <v>2</v>
      </c>
    </row>
    <row r="102" spans="2:20" ht="15.75" thickTop="1" thickBot="1" x14ac:dyDescent="0.25">
      <c r="B102" s="21">
        <v>20</v>
      </c>
      <c r="C102" s="103"/>
      <c r="D102" s="37">
        <v>2</v>
      </c>
      <c r="E102" s="21" t="s">
        <v>21</v>
      </c>
      <c r="F102" s="22">
        <f>2400+900</f>
        <v>3300</v>
      </c>
      <c r="G102" s="21" t="s">
        <v>13</v>
      </c>
      <c r="H102" s="21" t="s">
        <v>48</v>
      </c>
      <c r="K102" s="128"/>
      <c r="L102" s="128"/>
      <c r="M102" s="132"/>
      <c r="N102" s="134"/>
      <c r="O102" s="134"/>
      <c r="P102" s="134"/>
      <c r="Q102" s="134"/>
      <c r="R102" s="134"/>
      <c r="S102" s="134"/>
      <c r="T102" s="134"/>
    </row>
    <row r="103" spans="2:20" ht="15.75" thickTop="1" thickBot="1" x14ac:dyDescent="0.25">
      <c r="B103" s="21">
        <v>21</v>
      </c>
      <c r="C103" s="104"/>
      <c r="D103" s="37">
        <v>2</v>
      </c>
      <c r="E103" s="25" t="s">
        <v>20</v>
      </c>
      <c r="F103" s="22">
        <f>980+840</f>
        <v>1820</v>
      </c>
      <c r="G103" s="21" t="s">
        <v>10</v>
      </c>
      <c r="H103" s="21" t="s">
        <v>48</v>
      </c>
      <c r="K103" s="128"/>
      <c r="L103" s="128"/>
      <c r="M103" s="133"/>
      <c r="N103" s="134"/>
      <c r="O103" s="134"/>
      <c r="P103" s="134"/>
      <c r="Q103" s="134"/>
      <c r="R103" s="134"/>
      <c r="S103" s="134"/>
      <c r="T103" s="134"/>
    </row>
    <row r="104" spans="2:20" ht="15.75" thickTop="1" thickBot="1" x14ac:dyDescent="0.25">
      <c r="B104" s="98" t="s">
        <v>4</v>
      </c>
      <c r="C104" s="98"/>
      <c r="D104" s="64">
        <f>SUM(D83:D103)</f>
        <v>76</v>
      </c>
      <c r="E104" s="64" t="s">
        <v>19</v>
      </c>
      <c r="F104" s="26" t="s">
        <v>19</v>
      </c>
      <c r="G104" s="64" t="s">
        <v>19</v>
      </c>
      <c r="H104" s="64" t="s">
        <v>19</v>
      </c>
    </row>
    <row r="105" spans="2:20" ht="15" thickTop="1" x14ac:dyDescent="0.2">
      <c r="B105" s="34"/>
      <c r="C105" s="23"/>
      <c r="D105" s="23"/>
      <c r="E105" s="23"/>
      <c r="F105" s="23"/>
      <c r="G105" s="23"/>
      <c r="H105" s="23"/>
    </row>
    <row r="106" spans="2:20" ht="15" thickBot="1" x14ac:dyDescent="0.25">
      <c r="B106" s="28"/>
      <c r="C106" s="27" t="s">
        <v>0</v>
      </c>
      <c r="D106" s="164">
        <v>45748</v>
      </c>
      <c r="E106" s="164"/>
      <c r="F106" s="28"/>
      <c r="G106" s="28"/>
      <c r="H106" s="28"/>
    </row>
    <row r="107" spans="2:20" ht="15.75" thickTop="1" thickBot="1" x14ac:dyDescent="0.25">
      <c r="B107" s="28"/>
      <c r="C107" s="28"/>
      <c r="D107" s="28"/>
      <c r="E107" s="28"/>
      <c r="F107" s="28"/>
      <c r="G107" s="28"/>
      <c r="H107" s="28"/>
    </row>
    <row r="108" spans="2:20" ht="15.75" thickTop="1" thickBot="1" x14ac:dyDescent="0.25">
      <c r="B108" s="33"/>
      <c r="C108" s="33"/>
      <c r="D108" s="33"/>
      <c r="E108" s="33"/>
      <c r="F108" s="33"/>
      <c r="G108" s="33"/>
      <c r="H108" s="33"/>
    </row>
    <row r="109" spans="2:20" ht="15.75" thickTop="1" thickBot="1" x14ac:dyDescent="0.25">
      <c r="B109" s="90" t="s">
        <v>1</v>
      </c>
      <c r="C109" s="92" t="s">
        <v>2</v>
      </c>
      <c r="D109" s="99" t="s">
        <v>22</v>
      </c>
      <c r="E109" s="123" t="s">
        <v>23</v>
      </c>
      <c r="F109" s="94" t="s">
        <v>15</v>
      </c>
      <c r="G109" s="96" t="s">
        <v>6</v>
      </c>
      <c r="H109" s="123" t="s">
        <v>31</v>
      </c>
    </row>
    <row r="110" spans="2:20" ht="15.75" thickTop="1" thickBot="1" x14ac:dyDescent="0.25">
      <c r="B110" s="91"/>
      <c r="C110" s="93"/>
      <c r="D110" s="100"/>
      <c r="E110" s="124"/>
      <c r="F110" s="95"/>
      <c r="G110" s="97"/>
      <c r="H110" s="124"/>
    </row>
    <row r="111" spans="2:20" ht="30" thickTop="1" thickBot="1" x14ac:dyDescent="0.25">
      <c r="B111" s="36">
        <v>1</v>
      </c>
      <c r="C111" s="102" t="s">
        <v>18</v>
      </c>
      <c r="D111" s="66">
        <v>2</v>
      </c>
      <c r="E111" s="66" t="s">
        <v>21</v>
      </c>
      <c r="F111" s="58">
        <f>600+210</f>
        <v>810</v>
      </c>
      <c r="G111" s="59" t="s">
        <v>13</v>
      </c>
      <c r="H111" s="66" t="s">
        <v>48</v>
      </c>
    </row>
    <row r="112" spans="2:20" ht="30" thickTop="1" thickBot="1" x14ac:dyDescent="0.25">
      <c r="B112" s="36">
        <v>2</v>
      </c>
      <c r="C112" s="103"/>
      <c r="D112" s="66">
        <v>4</v>
      </c>
      <c r="E112" s="66" t="s">
        <v>34</v>
      </c>
      <c r="F112" s="58">
        <f>240+60+120+40</f>
        <v>460</v>
      </c>
      <c r="G112" s="59" t="s">
        <v>10</v>
      </c>
      <c r="H112" s="66" t="s">
        <v>48</v>
      </c>
    </row>
    <row r="113" spans="2:20" ht="30" thickTop="1" thickBot="1" x14ac:dyDescent="0.25">
      <c r="B113" s="36">
        <v>3</v>
      </c>
      <c r="C113" s="103"/>
      <c r="D113" s="66">
        <v>1</v>
      </c>
      <c r="E113" s="66" t="s">
        <v>74</v>
      </c>
      <c r="F113" s="58">
        <v>1500</v>
      </c>
      <c r="G113" s="59" t="s">
        <v>10</v>
      </c>
      <c r="H113" s="66" t="s">
        <v>48</v>
      </c>
    </row>
    <row r="114" spans="2:20" ht="15.75" thickTop="1" thickBot="1" x14ac:dyDescent="0.25">
      <c r="B114" s="36">
        <v>4</v>
      </c>
      <c r="C114" s="104"/>
      <c r="D114" s="37">
        <v>1</v>
      </c>
      <c r="E114" s="39" t="s">
        <v>56</v>
      </c>
      <c r="F114" s="39">
        <v>100</v>
      </c>
      <c r="G114" s="39" t="s">
        <v>10</v>
      </c>
      <c r="H114" s="39" t="s">
        <v>48</v>
      </c>
    </row>
    <row r="115" spans="2:20" ht="15.75" thickTop="1" thickBot="1" x14ac:dyDescent="0.25">
      <c r="B115" s="36">
        <v>5</v>
      </c>
      <c r="C115" s="102" t="s">
        <v>9</v>
      </c>
      <c r="D115" s="37">
        <v>1</v>
      </c>
      <c r="E115" s="21" t="s">
        <v>38</v>
      </c>
      <c r="F115" s="22">
        <v>2000</v>
      </c>
      <c r="G115" s="21" t="s">
        <v>10</v>
      </c>
      <c r="H115" s="21" t="s">
        <v>47</v>
      </c>
    </row>
    <row r="116" spans="2:20" ht="15.75" thickTop="1" thickBot="1" x14ac:dyDescent="0.25">
      <c r="B116" s="36">
        <v>6</v>
      </c>
      <c r="C116" s="103"/>
      <c r="D116" s="37">
        <v>1</v>
      </c>
      <c r="E116" s="21" t="s">
        <v>54</v>
      </c>
      <c r="F116" s="22">
        <v>18000</v>
      </c>
      <c r="G116" s="21" t="s">
        <v>10</v>
      </c>
      <c r="H116" s="21" t="s">
        <v>79</v>
      </c>
      <c r="K116" s="128" t="s">
        <v>45</v>
      </c>
      <c r="L116" s="128"/>
      <c r="M116" s="128"/>
    </row>
    <row r="117" spans="2:20" ht="15.75" thickTop="1" thickBot="1" x14ac:dyDescent="0.25">
      <c r="B117" s="36">
        <v>7</v>
      </c>
      <c r="C117" s="103"/>
      <c r="D117" s="37">
        <v>5</v>
      </c>
      <c r="E117" s="21" t="s">
        <v>21</v>
      </c>
      <c r="F117" s="22">
        <f>292+508+283+208+204</f>
        <v>1495</v>
      </c>
      <c r="G117" s="21" t="s">
        <v>13</v>
      </c>
      <c r="H117" s="21" t="s">
        <v>48</v>
      </c>
      <c r="K117" s="128"/>
      <c r="L117" s="128"/>
      <c r="M117" s="128"/>
    </row>
    <row r="118" spans="2:20" ht="15.75" thickTop="1" thickBot="1" x14ac:dyDescent="0.25">
      <c r="B118" s="36">
        <v>8</v>
      </c>
      <c r="C118" s="103"/>
      <c r="D118" s="37">
        <v>1</v>
      </c>
      <c r="E118" s="21" t="s">
        <v>20</v>
      </c>
      <c r="F118" s="22">
        <v>320</v>
      </c>
      <c r="G118" s="21" t="s">
        <v>10</v>
      </c>
      <c r="H118" s="21" t="s">
        <v>47</v>
      </c>
      <c r="K118" s="128"/>
      <c r="L118" s="128"/>
      <c r="M118" s="128"/>
    </row>
    <row r="119" spans="2:20" ht="15.75" thickTop="1" thickBot="1" x14ac:dyDescent="0.25">
      <c r="B119" s="36">
        <v>9</v>
      </c>
      <c r="C119" s="104"/>
      <c r="D119" s="37">
        <v>9</v>
      </c>
      <c r="E119" s="21" t="s">
        <v>35</v>
      </c>
      <c r="F119" s="22">
        <f>240+240+160+160+240+160+160+160+240</f>
        <v>1760</v>
      </c>
      <c r="G119" s="21" t="s">
        <v>10</v>
      </c>
      <c r="H119" s="21" t="s">
        <v>47</v>
      </c>
      <c r="K119" s="128"/>
      <c r="L119" s="128"/>
      <c r="M119" s="128"/>
      <c r="N119" s="115" t="s">
        <v>46</v>
      </c>
      <c r="O119" s="116"/>
      <c r="P119" s="116"/>
      <c r="Q119" s="116"/>
      <c r="R119" s="116"/>
      <c r="S119" s="116"/>
      <c r="T119" s="117"/>
    </row>
    <row r="120" spans="2:20" ht="16.5" thickTop="1" thickBot="1" x14ac:dyDescent="0.3">
      <c r="B120" s="36">
        <v>10</v>
      </c>
      <c r="C120" s="60" t="s">
        <v>8</v>
      </c>
      <c r="D120" s="39" t="s">
        <v>80</v>
      </c>
      <c r="E120" s="39" t="s">
        <v>80</v>
      </c>
      <c r="F120" s="39" t="s">
        <v>80</v>
      </c>
      <c r="G120" s="39" t="s">
        <v>80</v>
      </c>
      <c r="H120" s="39" t="s">
        <v>80</v>
      </c>
      <c r="K120" s="125" t="s">
        <v>81</v>
      </c>
      <c r="L120" s="126"/>
      <c r="M120" s="127"/>
      <c r="N120" s="49" t="s">
        <v>18</v>
      </c>
      <c r="O120" s="48" t="s">
        <v>9</v>
      </c>
      <c r="P120" s="48" t="s">
        <v>8</v>
      </c>
      <c r="Q120" s="48" t="s">
        <v>11</v>
      </c>
      <c r="R120" s="50" t="s">
        <v>12</v>
      </c>
      <c r="S120" s="48" t="s">
        <v>5</v>
      </c>
      <c r="T120" s="48" t="s">
        <v>7</v>
      </c>
    </row>
    <row r="121" spans="2:20" ht="15.75" thickTop="1" thickBot="1" x14ac:dyDescent="0.25">
      <c r="B121" s="36">
        <v>11</v>
      </c>
      <c r="C121" s="102" t="s">
        <v>11</v>
      </c>
      <c r="D121" s="46">
        <v>29</v>
      </c>
      <c r="E121" s="32" t="s">
        <v>21</v>
      </c>
      <c r="F121" s="32">
        <f>88+135+137+100+97+48+142+138+138+138+135+31+139+164+150+150+179+215+151+207+156+174+127+70+138+216+160+139+164</f>
        <v>4026</v>
      </c>
      <c r="G121" s="32" t="s">
        <v>13</v>
      </c>
      <c r="H121" s="32" t="s">
        <v>48</v>
      </c>
      <c r="K121" s="129" t="s">
        <v>41</v>
      </c>
      <c r="L121" s="129"/>
      <c r="M121" s="61" t="s">
        <v>42</v>
      </c>
    </row>
    <row r="122" spans="2:20" ht="15.75" thickTop="1" thickBot="1" x14ac:dyDescent="0.25">
      <c r="B122" s="36">
        <v>12</v>
      </c>
      <c r="C122" s="103"/>
      <c r="D122" s="46">
        <v>2</v>
      </c>
      <c r="E122" s="32" t="s">
        <v>20</v>
      </c>
      <c r="F122" s="32">
        <f>330+240</f>
        <v>570</v>
      </c>
      <c r="G122" s="32" t="s">
        <v>10</v>
      </c>
      <c r="H122" s="32" t="s">
        <v>48</v>
      </c>
      <c r="K122" s="129" t="s">
        <v>49</v>
      </c>
      <c r="L122" s="129"/>
      <c r="M122" s="128">
        <f>SUM(N122:T123)</f>
        <v>0</v>
      </c>
      <c r="N122" s="134">
        <v>0</v>
      </c>
      <c r="O122" s="134">
        <v>0</v>
      </c>
      <c r="P122" s="134">
        <v>0</v>
      </c>
      <c r="Q122" s="134">
        <v>0</v>
      </c>
      <c r="R122" s="134">
        <v>0</v>
      </c>
      <c r="S122" s="134">
        <v>0</v>
      </c>
      <c r="T122" s="134">
        <v>0</v>
      </c>
    </row>
    <row r="123" spans="2:20" ht="15.75" thickTop="1" thickBot="1" x14ac:dyDescent="0.25">
      <c r="B123" s="36">
        <v>13</v>
      </c>
      <c r="C123" s="104"/>
      <c r="D123" s="46">
        <v>2</v>
      </c>
      <c r="E123" s="32" t="s">
        <v>37</v>
      </c>
      <c r="F123" s="32">
        <f>160+120</f>
        <v>280</v>
      </c>
      <c r="G123" s="32" t="s">
        <v>10</v>
      </c>
      <c r="H123" s="32" t="s">
        <v>82</v>
      </c>
      <c r="K123" s="129"/>
      <c r="L123" s="129"/>
      <c r="M123" s="128"/>
      <c r="N123" s="134"/>
      <c r="O123" s="134"/>
      <c r="P123" s="134"/>
      <c r="Q123" s="134"/>
      <c r="R123" s="134"/>
      <c r="S123" s="134"/>
      <c r="T123" s="134"/>
    </row>
    <row r="124" spans="2:20" ht="15.75" thickTop="1" thickBot="1" x14ac:dyDescent="0.25">
      <c r="B124" s="36">
        <v>14</v>
      </c>
      <c r="C124" s="88" t="s">
        <v>12</v>
      </c>
      <c r="D124" s="46">
        <v>3</v>
      </c>
      <c r="E124" s="32" t="s">
        <v>21</v>
      </c>
      <c r="F124" s="32">
        <f>1020+300+540</f>
        <v>1860</v>
      </c>
      <c r="G124" s="32" t="s">
        <v>13</v>
      </c>
      <c r="H124" s="32" t="s">
        <v>48</v>
      </c>
      <c r="K124" s="128" t="s">
        <v>43</v>
      </c>
      <c r="L124" s="128"/>
      <c r="M124" s="128">
        <f>SUM(N124:T125)</f>
        <v>42</v>
      </c>
      <c r="N124" s="134">
        <v>2</v>
      </c>
      <c r="O124" s="134">
        <v>20</v>
      </c>
      <c r="P124" s="134">
        <v>2</v>
      </c>
      <c r="Q124" s="134">
        <v>11</v>
      </c>
      <c r="R124" s="134">
        <v>2</v>
      </c>
      <c r="S124" s="134">
        <v>3</v>
      </c>
      <c r="T124" s="134">
        <v>2</v>
      </c>
    </row>
    <row r="125" spans="2:20" ht="44.25" thickTop="1" thickBot="1" x14ac:dyDescent="0.25">
      <c r="B125" s="36">
        <v>15</v>
      </c>
      <c r="C125" s="101"/>
      <c r="D125" s="46">
        <v>2</v>
      </c>
      <c r="E125" s="32" t="s">
        <v>20</v>
      </c>
      <c r="F125" s="150">
        <f>960+960</f>
        <v>1920</v>
      </c>
      <c r="G125" s="32" t="s">
        <v>10</v>
      </c>
      <c r="H125" s="151" t="s">
        <v>47</v>
      </c>
      <c r="K125" s="128"/>
      <c r="L125" s="128"/>
      <c r="M125" s="128"/>
      <c r="N125" s="134"/>
      <c r="O125" s="134"/>
      <c r="P125" s="134"/>
      <c r="Q125" s="134"/>
      <c r="R125" s="134"/>
      <c r="S125" s="134"/>
      <c r="T125" s="134"/>
    </row>
    <row r="126" spans="2:20" ht="15.75" thickTop="1" thickBot="1" x14ac:dyDescent="0.25">
      <c r="B126" s="36">
        <v>16</v>
      </c>
      <c r="C126" s="32" t="s">
        <v>5</v>
      </c>
      <c r="D126" s="52">
        <v>16</v>
      </c>
      <c r="E126" s="52" t="s">
        <v>21</v>
      </c>
      <c r="F126" s="52">
        <f>240+180+240+210+300+90+270+150+180+120+300+210+180+120+120+120</f>
        <v>3030</v>
      </c>
      <c r="G126" s="52" t="s">
        <v>13</v>
      </c>
      <c r="H126" s="52" t="s">
        <v>83</v>
      </c>
      <c r="K126" s="128" t="s">
        <v>44</v>
      </c>
      <c r="L126" s="128"/>
      <c r="M126" s="131">
        <f>SUM(N126:T128)</f>
        <v>39</v>
      </c>
      <c r="N126" s="134">
        <v>7</v>
      </c>
      <c r="O126" s="134">
        <v>6</v>
      </c>
      <c r="P126" s="134">
        <v>0</v>
      </c>
      <c r="Q126" s="134">
        <v>0</v>
      </c>
      <c r="R126" s="134">
        <v>0</v>
      </c>
      <c r="S126" s="134">
        <v>26</v>
      </c>
      <c r="T126" s="134">
        <v>0</v>
      </c>
    </row>
    <row r="127" spans="2:20" ht="15.75" thickTop="1" thickBot="1" x14ac:dyDescent="0.25">
      <c r="B127" s="36">
        <v>17</v>
      </c>
      <c r="C127" s="102" t="s">
        <v>7</v>
      </c>
      <c r="D127" s="46">
        <v>3</v>
      </c>
      <c r="E127" s="32" t="s">
        <v>21</v>
      </c>
      <c r="F127" s="32">
        <f>330+870+1110</f>
        <v>2310</v>
      </c>
      <c r="G127" s="32" t="s">
        <v>13</v>
      </c>
      <c r="H127" s="32" t="s">
        <v>48</v>
      </c>
      <c r="K127" s="128"/>
      <c r="L127" s="128"/>
      <c r="M127" s="132"/>
      <c r="N127" s="134"/>
      <c r="O127" s="134"/>
      <c r="P127" s="134"/>
      <c r="Q127" s="134"/>
      <c r="R127" s="134"/>
      <c r="S127" s="134"/>
      <c r="T127" s="134"/>
    </row>
    <row r="128" spans="2:20" ht="15.75" thickTop="1" thickBot="1" x14ac:dyDescent="0.25">
      <c r="B128" s="36">
        <v>18</v>
      </c>
      <c r="C128" s="103"/>
      <c r="D128" s="46">
        <v>1</v>
      </c>
      <c r="E128" s="32" t="s">
        <v>74</v>
      </c>
      <c r="F128" s="32">
        <v>7000</v>
      </c>
      <c r="G128" s="32" t="s">
        <v>10</v>
      </c>
      <c r="H128" s="32" t="s">
        <v>48</v>
      </c>
      <c r="K128" s="128"/>
      <c r="L128" s="128"/>
      <c r="M128" s="133"/>
      <c r="N128" s="134"/>
      <c r="O128" s="134"/>
      <c r="P128" s="134"/>
      <c r="Q128" s="134"/>
      <c r="R128" s="134"/>
      <c r="S128" s="134"/>
      <c r="T128" s="134"/>
    </row>
    <row r="129" spans="2:8" ht="15.75" thickTop="1" thickBot="1" x14ac:dyDescent="0.25">
      <c r="B129" s="36">
        <v>19</v>
      </c>
      <c r="C129" s="103"/>
      <c r="D129" s="46">
        <v>2</v>
      </c>
      <c r="E129" s="32" t="s">
        <v>20</v>
      </c>
      <c r="F129" s="32">
        <f>300+2400</f>
        <v>2700</v>
      </c>
      <c r="G129" s="32" t="s">
        <v>10</v>
      </c>
      <c r="H129" s="32" t="s">
        <v>48</v>
      </c>
    </row>
    <row r="130" spans="2:8" ht="15.75" thickTop="1" thickBot="1" x14ac:dyDescent="0.25">
      <c r="B130" s="36">
        <v>20</v>
      </c>
      <c r="C130" s="104"/>
      <c r="D130" s="46">
        <v>2</v>
      </c>
      <c r="E130" s="32" t="s">
        <v>35</v>
      </c>
      <c r="F130" s="32">
        <f>640+160</f>
        <v>800</v>
      </c>
      <c r="G130" s="32" t="s">
        <v>10</v>
      </c>
      <c r="H130" s="32" t="s">
        <v>48</v>
      </c>
    </row>
    <row r="131" spans="2:8" ht="15.75" thickTop="1" thickBot="1" x14ac:dyDescent="0.25">
      <c r="B131" s="121" t="s">
        <v>4</v>
      </c>
      <c r="C131" s="87"/>
      <c r="D131" s="65">
        <f>SUM(D111:D130)</f>
        <v>87</v>
      </c>
      <c r="E131" s="65" t="s">
        <v>19</v>
      </c>
      <c r="F131" s="53" t="s">
        <v>19</v>
      </c>
      <c r="G131" s="65" t="s">
        <v>19</v>
      </c>
      <c r="H131" s="65" t="s">
        <v>19</v>
      </c>
    </row>
    <row r="132" spans="2:8" ht="15.75" thickTop="1" thickBot="1" x14ac:dyDescent="0.25">
      <c r="B132" s="24"/>
      <c r="C132" s="152"/>
    </row>
    <row r="133" spans="2:8" ht="15" thickTop="1" x14ac:dyDescent="0.2">
      <c r="B133" s="153" t="s">
        <v>32</v>
      </c>
      <c r="C133" s="154"/>
      <c r="D133" s="155"/>
      <c r="E133" s="5"/>
      <c r="F133" s="5"/>
      <c r="G133" s="5"/>
      <c r="H133" s="5"/>
    </row>
    <row r="134" spans="2:8" ht="15" thickBot="1" x14ac:dyDescent="0.25">
      <c r="B134" s="118" t="s">
        <v>84</v>
      </c>
      <c r="C134" s="119"/>
      <c r="D134" s="120"/>
      <c r="E134" s="156"/>
      <c r="F134" s="156"/>
      <c r="G134" s="156"/>
      <c r="H134" s="156"/>
    </row>
    <row r="135" spans="2:8" ht="30" thickTop="1" thickBot="1" x14ac:dyDescent="0.25">
      <c r="B135" s="157" t="s">
        <v>1</v>
      </c>
      <c r="C135" s="6" t="s">
        <v>28</v>
      </c>
      <c r="D135" s="7" t="s">
        <v>30</v>
      </c>
      <c r="E135" s="54">
        <f>SUM(D45,D76,D104,D131)</f>
        <v>366</v>
      </c>
      <c r="F135" s="3"/>
      <c r="G135" s="3"/>
      <c r="H135" s="3"/>
    </row>
    <row r="136" spans="2:8" ht="15.75" thickTop="1" thickBot="1" x14ac:dyDescent="0.25">
      <c r="B136" s="158">
        <v>1</v>
      </c>
      <c r="C136" s="9" t="s">
        <v>18</v>
      </c>
      <c r="D136" s="40">
        <f>SUM(D26+D27+D28+D52+D53+D54+D29+D55+D83+D84+D85+D86+D111+D112+D113+D114)</f>
        <v>63</v>
      </c>
      <c r="E136" s="4"/>
      <c r="F136" s="2"/>
      <c r="G136" s="2"/>
      <c r="H136" s="2"/>
    </row>
    <row r="137" spans="2:8" ht="15.75" thickTop="1" thickBot="1" x14ac:dyDescent="0.25">
      <c r="B137" s="159">
        <v>2</v>
      </c>
      <c r="C137" s="8" t="s">
        <v>9</v>
      </c>
      <c r="D137" s="41">
        <f>SUM(D30+D31+D32+D56+D57+D58+D87+D88+D89+D115+D116+D117+D118+D119)</f>
        <v>69</v>
      </c>
      <c r="E137" s="4"/>
      <c r="F137" s="2"/>
      <c r="G137" s="2"/>
      <c r="H137" s="2"/>
    </row>
    <row r="138" spans="2:8" ht="15.75" thickTop="1" thickBot="1" x14ac:dyDescent="0.25">
      <c r="B138" s="160">
        <v>3</v>
      </c>
      <c r="C138" s="10" t="s">
        <v>8</v>
      </c>
      <c r="D138" s="42">
        <f>SUM(+D90)</f>
        <v>1</v>
      </c>
      <c r="E138" s="69"/>
      <c r="F138" s="2"/>
      <c r="G138" s="2"/>
      <c r="H138" s="2"/>
    </row>
    <row r="139" spans="2:8" ht="15.75" thickTop="1" thickBot="1" x14ac:dyDescent="0.25">
      <c r="B139" s="160">
        <v>4</v>
      </c>
      <c r="C139" s="10" t="s">
        <v>11</v>
      </c>
      <c r="D139" s="42">
        <f>SUM(D34+D35+D36+D60+D61+D62+D91+D92+D93+D94+D121+D122+D123)</f>
        <v>116</v>
      </c>
      <c r="E139" s="69"/>
      <c r="F139" s="2"/>
      <c r="G139" s="2"/>
      <c r="H139" s="2"/>
    </row>
    <row r="140" spans="2:8" ht="15.75" thickTop="1" thickBot="1" x14ac:dyDescent="0.25">
      <c r="B140" s="158">
        <v>5</v>
      </c>
      <c r="C140" s="9" t="s">
        <v>12</v>
      </c>
      <c r="D140" s="43">
        <f>SUM(D37+D38+D39+D63+D64+D65+D66+D67+D68+D69+D95+D96+D97+D98+D99+D124+D125)</f>
        <v>30</v>
      </c>
      <c r="E140" s="69"/>
      <c r="F140" s="2"/>
      <c r="G140" s="2"/>
      <c r="H140" s="2"/>
    </row>
    <row r="141" spans="2:8" ht="15.75" thickTop="1" thickBot="1" x14ac:dyDescent="0.25">
      <c r="B141" s="158">
        <v>6</v>
      </c>
      <c r="C141" s="11" t="s">
        <v>29</v>
      </c>
      <c r="D141" s="44">
        <f>SUM(D40+D70+D100+D126)</f>
        <v>59</v>
      </c>
      <c r="E141" s="69"/>
      <c r="F141" s="2"/>
      <c r="G141" s="2"/>
      <c r="H141" s="2"/>
    </row>
    <row r="142" spans="2:8" ht="15.75" thickTop="1" thickBot="1" x14ac:dyDescent="0.25">
      <c r="B142" s="161">
        <v>7</v>
      </c>
      <c r="C142" s="11" t="s">
        <v>7</v>
      </c>
      <c r="D142" s="44">
        <f>SUM(D41+D42+D43+D44+D71+D72+D73+D74+D75+D101+D102+D103+D127+D128+D129+D130)</f>
        <v>28</v>
      </c>
      <c r="E142" s="69"/>
      <c r="F142" s="2"/>
      <c r="G142" s="2"/>
      <c r="H142" s="2"/>
    </row>
    <row r="143" spans="2:8" ht="15.75" thickTop="1" thickBot="1" x14ac:dyDescent="0.25">
      <c r="B143" s="162" t="s">
        <v>33</v>
      </c>
      <c r="C143" s="163"/>
      <c r="D143" s="45">
        <f>SUM(D136:D142)</f>
        <v>366</v>
      </c>
      <c r="E143" s="69"/>
      <c r="F143" s="2"/>
      <c r="G143" s="2"/>
      <c r="H143" s="2"/>
    </row>
    <row r="144" spans="2:8" ht="15" thickTop="1" x14ac:dyDescent="0.2">
      <c r="B144" s="24"/>
    </row>
    <row r="145" spans="2:6" x14ac:dyDescent="0.2">
      <c r="B145" s="24"/>
    </row>
    <row r="146" spans="2:6" x14ac:dyDescent="0.2">
      <c r="B146" s="24"/>
    </row>
    <row r="147" spans="2:6" ht="15" thickBot="1" x14ac:dyDescent="0.25">
      <c r="B147" s="24"/>
    </row>
    <row r="148" spans="2:6" ht="15.75" thickTop="1" thickBot="1" x14ac:dyDescent="0.25">
      <c r="B148" s="24"/>
      <c r="C148" s="130" t="s">
        <v>32</v>
      </c>
      <c r="D148" s="130"/>
      <c r="E148" s="130"/>
    </row>
    <row r="149" spans="2:6" ht="15.75" thickTop="1" thickBot="1" x14ac:dyDescent="0.25">
      <c r="B149" s="24"/>
      <c r="C149" s="128" t="s">
        <v>45</v>
      </c>
      <c r="D149" s="128"/>
      <c r="E149" s="128"/>
    </row>
    <row r="150" spans="2:6" ht="33" customHeight="1" thickTop="1" thickBot="1" x14ac:dyDescent="0.25">
      <c r="B150" s="24"/>
      <c r="C150" s="128"/>
      <c r="D150" s="128"/>
      <c r="E150" s="128"/>
    </row>
    <row r="151" spans="2:6" ht="15.75" thickTop="1" thickBot="1" x14ac:dyDescent="0.25">
      <c r="B151" s="24"/>
      <c r="C151" s="125" t="s">
        <v>84</v>
      </c>
      <c r="D151" s="126"/>
      <c r="E151" s="127"/>
    </row>
    <row r="152" spans="2:6" ht="15.75" thickTop="1" thickBot="1" x14ac:dyDescent="0.25">
      <c r="B152" s="24"/>
      <c r="C152" s="129" t="s">
        <v>41</v>
      </c>
      <c r="D152" s="129"/>
      <c r="E152" s="61" t="s">
        <v>42</v>
      </c>
      <c r="F152" s="47"/>
    </row>
    <row r="153" spans="2:6" ht="15.75" thickTop="1" thickBot="1" x14ac:dyDescent="0.25">
      <c r="B153" s="24"/>
      <c r="C153" s="129" t="s">
        <v>49</v>
      </c>
      <c r="D153" s="129"/>
      <c r="E153" s="62">
        <f>SUM(M30,M52,M97,M122)</f>
        <v>1</v>
      </c>
      <c r="F153" s="55">
        <f>SUM(N30:T31,N52:T53,N97:T98,N122:T123)</f>
        <v>1</v>
      </c>
    </row>
    <row r="154" spans="2:6" ht="32.25" customHeight="1" thickTop="1" thickBot="1" x14ac:dyDescent="0.25">
      <c r="B154" s="24"/>
      <c r="C154" s="128" t="s">
        <v>43</v>
      </c>
      <c r="D154" s="128"/>
      <c r="E154" s="62">
        <f>SUM(M32,M54,M99,M124)</f>
        <v>156</v>
      </c>
      <c r="F154" s="55">
        <f>SUM(N31:T32,N53:T54,N98:T99,N123:T124)</f>
        <v>156</v>
      </c>
    </row>
    <row r="155" spans="2:6" ht="24" customHeight="1" thickTop="1" thickBot="1" x14ac:dyDescent="0.25">
      <c r="B155" s="24"/>
      <c r="C155" s="128" t="s">
        <v>44</v>
      </c>
      <c r="D155" s="128"/>
      <c r="E155" s="62">
        <f>SUM(M101,M126,M56,M34)</f>
        <v>116</v>
      </c>
      <c r="F155" s="55">
        <f>SUM(N56:T58,N34:T36,N101:T103,N126:T128)</f>
        <v>116</v>
      </c>
    </row>
    <row r="156" spans="2:6" ht="15" thickTop="1" x14ac:dyDescent="0.2"/>
  </sheetData>
  <mergeCells count="207">
    <mergeCell ref="C148:E148"/>
    <mergeCell ref="C149:E150"/>
    <mergeCell ref="C151:E151"/>
    <mergeCell ref="C152:D152"/>
    <mergeCell ref="C153:D153"/>
    <mergeCell ref="C154:D154"/>
    <mergeCell ref="C155:D155"/>
    <mergeCell ref="B17:T17"/>
    <mergeCell ref="T124:T125"/>
    <mergeCell ref="K126:L128"/>
    <mergeCell ref="M126:M128"/>
    <mergeCell ref="N126:N128"/>
    <mergeCell ref="O126:O128"/>
    <mergeCell ref="P126:P128"/>
    <mergeCell ref="Q126:Q128"/>
    <mergeCell ref="R126:R128"/>
    <mergeCell ref="S126:S128"/>
    <mergeCell ref="T126:T128"/>
    <mergeCell ref="C111:C114"/>
    <mergeCell ref="C115:C119"/>
    <mergeCell ref="K116:M119"/>
    <mergeCell ref="N119:T119"/>
    <mergeCell ref="K120:M120"/>
    <mergeCell ref="C121:C123"/>
    <mergeCell ref="K121:L121"/>
    <mergeCell ref="K122:L123"/>
    <mergeCell ref="M122:M123"/>
    <mergeCell ref="N122:N123"/>
    <mergeCell ref="O122:O123"/>
    <mergeCell ref="P122:P123"/>
    <mergeCell ref="Q122:Q123"/>
    <mergeCell ref="R122:R123"/>
    <mergeCell ref="S122:S123"/>
    <mergeCell ref="T122:T123"/>
    <mergeCell ref="T101:T103"/>
    <mergeCell ref="B104:C104"/>
    <mergeCell ref="D106:E106"/>
    <mergeCell ref="B109:B110"/>
    <mergeCell ref="C109:C110"/>
    <mergeCell ref="D109:D110"/>
    <mergeCell ref="E109:E110"/>
    <mergeCell ref="F109:F110"/>
    <mergeCell ref="G109:G110"/>
    <mergeCell ref="H109:H110"/>
    <mergeCell ref="C101:C103"/>
    <mergeCell ref="K101:L103"/>
    <mergeCell ref="M101:M103"/>
    <mergeCell ref="N101:N103"/>
    <mergeCell ref="O101:O103"/>
    <mergeCell ref="P101:P103"/>
    <mergeCell ref="Q101:Q103"/>
    <mergeCell ref="R101:R103"/>
    <mergeCell ref="S101:S103"/>
    <mergeCell ref="T97:T98"/>
    <mergeCell ref="K99:L100"/>
    <mergeCell ref="M99:M100"/>
    <mergeCell ref="N99:N100"/>
    <mergeCell ref="O99:O100"/>
    <mergeCell ref="P99:P100"/>
    <mergeCell ref="Q99:Q100"/>
    <mergeCell ref="R99:R100"/>
    <mergeCell ref="S99:S100"/>
    <mergeCell ref="T99:T100"/>
    <mergeCell ref="C81:C82"/>
    <mergeCell ref="F81:F82"/>
    <mergeCell ref="G81:G82"/>
    <mergeCell ref="C83:C86"/>
    <mergeCell ref="C87:C89"/>
    <mergeCell ref="C91:C94"/>
    <mergeCell ref="K91:M94"/>
    <mergeCell ref="N94:T94"/>
    <mergeCell ref="C95:C99"/>
    <mergeCell ref="K95:M95"/>
    <mergeCell ref="N95:N96"/>
    <mergeCell ref="O95:O96"/>
    <mergeCell ref="P95:P96"/>
    <mergeCell ref="Q95:Q96"/>
    <mergeCell ref="R95:R96"/>
    <mergeCell ref="S95:S96"/>
    <mergeCell ref="T95:T96"/>
    <mergeCell ref="K96:L96"/>
    <mergeCell ref="K97:L98"/>
    <mergeCell ref="M97:M98"/>
    <mergeCell ref="N97:N98"/>
    <mergeCell ref="O97:O98"/>
    <mergeCell ref="P97:P98"/>
    <mergeCell ref="Q97:Q98"/>
    <mergeCell ref="K56:L58"/>
    <mergeCell ref="M56:M58"/>
    <mergeCell ref="N56:N58"/>
    <mergeCell ref="O56:O58"/>
    <mergeCell ref="P56:P58"/>
    <mergeCell ref="Q56:Q58"/>
    <mergeCell ref="R56:R58"/>
    <mergeCell ref="S56:S58"/>
    <mergeCell ref="T56:T58"/>
    <mergeCell ref="K54:L55"/>
    <mergeCell ref="M54:M55"/>
    <mergeCell ref="N54:N55"/>
    <mergeCell ref="O54:O55"/>
    <mergeCell ref="P54:P55"/>
    <mergeCell ref="Q54:Q55"/>
    <mergeCell ref="R54:R55"/>
    <mergeCell ref="S54:S55"/>
    <mergeCell ref="T54:T55"/>
    <mergeCell ref="K52:L53"/>
    <mergeCell ref="M52:M53"/>
    <mergeCell ref="N52:N53"/>
    <mergeCell ref="O52:O53"/>
    <mergeCell ref="P52:P53"/>
    <mergeCell ref="Q52:Q53"/>
    <mergeCell ref="R52:R53"/>
    <mergeCell ref="S52:S53"/>
    <mergeCell ref="T52:T53"/>
    <mergeCell ref="K46:M49"/>
    <mergeCell ref="D47:E47"/>
    <mergeCell ref="N49:T49"/>
    <mergeCell ref="B50:B51"/>
    <mergeCell ref="C50:C51"/>
    <mergeCell ref="F50:F51"/>
    <mergeCell ref="G50:G51"/>
    <mergeCell ref="K50:M50"/>
    <mergeCell ref="N50:N51"/>
    <mergeCell ref="O50:O51"/>
    <mergeCell ref="P50:P51"/>
    <mergeCell ref="Q50:Q51"/>
    <mergeCell ref="R50:R51"/>
    <mergeCell ref="S50:S51"/>
    <mergeCell ref="T50:T51"/>
    <mergeCell ref="K51:L51"/>
    <mergeCell ref="N34:N36"/>
    <mergeCell ref="O34:O36"/>
    <mergeCell ref="P34:P36"/>
    <mergeCell ref="Q34:Q36"/>
    <mergeCell ref="R34:R36"/>
    <mergeCell ref="S34:S36"/>
    <mergeCell ref="T34:T36"/>
    <mergeCell ref="C37:C39"/>
    <mergeCell ref="C41:C44"/>
    <mergeCell ref="P30:P31"/>
    <mergeCell ref="Q30:Q31"/>
    <mergeCell ref="R30:R31"/>
    <mergeCell ref="S30:S31"/>
    <mergeCell ref="T30:T31"/>
    <mergeCell ref="K32:L33"/>
    <mergeCell ref="M32:M33"/>
    <mergeCell ref="N32:N33"/>
    <mergeCell ref="O32:O33"/>
    <mergeCell ref="P32:P33"/>
    <mergeCell ref="Q32:Q33"/>
    <mergeCell ref="R32:R33"/>
    <mergeCell ref="S32:S33"/>
    <mergeCell ref="T32:T33"/>
    <mergeCell ref="N27:T27"/>
    <mergeCell ref="K28:M28"/>
    <mergeCell ref="N28:N29"/>
    <mergeCell ref="O28:O29"/>
    <mergeCell ref="P28:P29"/>
    <mergeCell ref="Q28:Q29"/>
    <mergeCell ref="R28:R29"/>
    <mergeCell ref="S28:S29"/>
    <mergeCell ref="T28:T29"/>
    <mergeCell ref="K29:L29"/>
    <mergeCell ref="B19:H19"/>
    <mergeCell ref="D21:E21"/>
    <mergeCell ref="B24:B25"/>
    <mergeCell ref="C24:C25"/>
    <mergeCell ref="F24:F25"/>
    <mergeCell ref="G24:G25"/>
    <mergeCell ref="K24:M27"/>
    <mergeCell ref="C26:C29"/>
    <mergeCell ref="M124:M125"/>
    <mergeCell ref="N124:N125"/>
    <mergeCell ref="O124:O125"/>
    <mergeCell ref="P124:P125"/>
    <mergeCell ref="Q124:Q125"/>
    <mergeCell ref="R124:R125"/>
    <mergeCell ref="S124:S125"/>
    <mergeCell ref="R97:R98"/>
    <mergeCell ref="S97:S98"/>
    <mergeCell ref="K30:L31"/>
    <mergeCell ref="M30:M31"/>
    <mergeCell ref="N30:N31"/>
    <mergeCell ref="O30:O31"/>
    <mergeCell ref="K34:L36"/>
    <mergeCell ref="M34:M36"/>
    <mergeCell ref="C124:C125"/>
    <mergeCell ref="K124:L125"/>
    <mergeCell ref="C127:C130"/>
    <mergeCell ref="B131:C131"/>
    <mergeCell ref="B133:D133"/>
    <mergeCell ref="B134:D134"/>
    <mergeCell ref="B143:C143"/>
    <mergeCell ref="C56:C58"/>
    <mergeCell ref="C60:C62"/>
    <mergeCell ref="C63:C69"/>
    <mergeCell ref="C71:C75"/>
    <mergeCell ref="B76:C76"/>
    <mergeCell ref="D78:E78"/>
    <mergeCell ref="B81:B82"/>
    <mergeCell ref="C30:C32"/>
    <mergeCell ref="C34:C36"/>
    <mergeCell ref="B45:C45"/>
    <mergeCell ref="C52:C55"/>
    <mergeCell ref="C3:K3"/>
    <mergeCell ref="C4:K4"/>
    <mergeCell ref="C5:K5"/>
  </mergeCells>
  <conditionalFormatting sqref="D143">
    <cfRule type="expression" dxfId="3" priority="4">
      <formula>$C$128=$D$120</formula>
    </cfRule>
  </conditionalFormatting>
  <conditionalFormatting sqref="E153">
    <cfRule type="expression" dxfId="2" priority="3">
      <formula>$D$138=$E$138</formula>
    </cfRule>
  </conditionalFormatting>
  <conditionalFormatting sqref="E154">
    <cfRule type="expression" dxfId="1" priority="2">
      <formula>$D$139=$E$139</formula>
    </cfRule>
  </conditionalFormatting>
  <conditionalFormatting sqref="E155">
    <cfRule type="expression" dxfId="0" priority="1">
      <formula>$D$140=$E$140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- ABRIL 2025</vt:lpstr>
      <vt:lpstr>'ENERO - ABRIL 2025'!Área_de_impresión</vt:lpstr>
      <vt:lpstr>'ENERO - ABRIL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Rene  Gonzalez Morales</dc:creator>
  <cp:lastModifiedBy>Carlos Enrique Calderón Hernández</cp:lastModifiedBy>
  <cp:lastPrinted>2025-05-28T14:02:00Z</cp:lastPrinted>
  <dcterms:created xsi:type="dcterms:W3CDTF">2018-08-30T17:28:14Z</dcterms:created>
  <dcterms:modified xsi:type="dcterms:W3CDTF">2025-05-28T14:02:12Z</dcterms:modified>
</cp:coreProperties>
</file>