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rlos\Documents\UAIP 2025\PUBLICACIONES 2025\08 agosto 2025\Logística\Direccion\"/>
    </mc:Choice>
  </mc:AlternateContent>
  <xr:revisionPtr revIDLastSave="0" documentId="13_ncr:1_{CF5DC38E-5E7C-4FAA-A564-5E2FA1B7C5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YO-AGOSTO" sheetId="8" r:id="rId1"/>
  </sheets>
  <definedNames>
    <definedName name="_xlnm.Print_Area" localSheetId="0">'MAYO-AGOSTO'!$A$16:$S$170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3" i="8" l="1"/>
  <c r="E101" i="8"/>
  <c r="E100" i="8"/>
  <c r="E103" i="8"/>
  <c r="E99" i="8"/>
  <c r="E102" i="8"/>
  <c r="E98" i="8"/>
  <c r="E94" i="8"/>
  <c r="E93" i="8"/>
  <c r="E92" i="8"/>
  <c r="E91" i="8"/>
  <c r="C156" i="8"/>
  <c r="C154" i="8"/>
  <c r="C153" i="8"/>
  <c r="C152" i="8"/>
  <c r="C151" i="8"/>
  <c r="C150" i="8"/>
  <c r="E113" i="8"/>
  <c r="E112" i="8"/>
  <c r="E110" i="8"/>
  <c r="E111" i="8"/>
  <c r="E140" i="8"/>
  <c r="E142" i="8"/>
  <c r="E141" i="8"/>
  <c r="E105" i="8"/>
  <c r="E122" i="8"/>
  <c r="E123" i="8"/>
  <c r="E78" i="8"/>
  <c r="E76" i="8"/>
  <c r="E77" i="8"/>
  <c r="E75" i="8"/>
  <c r="E74" i="8"/>
  <c r="L53" i="8"/>
  <c r="E66" i="8"/>
  <c r="E62" i="8"/>
  <c r="E61" i="8"/>
  <c r="E60" i="8"/>
  <c r="E54" i="8"/>
  <c r="E52" i="8"/>
  <c r="E55" i="8"/>
  <c r="E51" i="8"/>
  <c r="E86" i="8" l="1"/>
  <c r="E49" i="8"/>
  <c r="E50" i="8"/>
  <c r="E48" i="8"/>
  <c r="E37" i="8" l="1"/>
  <c r="C155" i="8" l="1"/>
  <c r="C41" i="8"/>
  <c r="E40" i="8"/>
  <c r="E39" i="8"/>
  <c r="E38" i="8"/>
  <c r="E32" i="8"/>
  <c r="E31" i="8"/>
  <c r="E29" i="8"/>
  <c r="E28" i="8"/>
  <c r="C114" i="8" l="1"/>
  <c r="E169" i="8" l="1"/>
  <c r="E168" i="8"/>
  <c r="E167" i="8"/>
  <c r="C79" i="8" l="1"/>
  <c r="C157" i="8" l="1"/>
  <c r="L51" i="8" l="1"/>
  <c r="L127" i="8" l="1"/>
  <c r="L125" i="8"/>
  <c r="L123" i="8"/>
  <c r="L101" i="8"/>
  <c r="L99" i="8"/>
  <c r="L97" i="8"/>
  <c r="L55" i="8"/>
  <c r="L33" i="8"/>
  <c r="L31" i="8"/>
  <c r="L29" i="8"/>
  <c r="D167" i="8" l="1"/>
  <c r="D168" i="8"/>
  <c r="D169" i="8"/>
</calcChain>
</file>

<file path=xl/sharedStrings.xml><?xml version="1.0" encoding="utf-8"?>
<sst xmlns="http://schemas.openxmlformats.org/spreadsheetml/2006/main" count="477" uniqueCount="87">
  <si>
    <t>MES:</t>
  </si>
  <si>
    <t>No.</t>
  </si>
  <si>
    <t>BODEGA</t>
  </si>
  <si>
    <t>TRATADO</t>
  </si>
  <si>
    <t>TOTALES</t>
  </si>
  <si>
    <t>Retalhuleu</t>
  </si>
  <si>
    <t xml:space="preserve">UNIDAD </t>
  </si>
  <si>
    <t>Tactic</t>
  </si>
  <si>
    <t>Ipala</t>
  </si>
  <si>
    <t>Fraijanes</t>
  </si>
  <si>
    <t>ml.</t>
  </si>
  <si>
    <t>Los Amates</t>
  </si>
  <si>
    <t>Quetzaltenango</t>
  </si>
  <si>
    <t>Pastillas</t>
  </si>
  <si>
    <t>PRODUCTO O AMBIENTE</t>
  </si>
  <si>
    <t>CANTIDAD UTILIZADA</t>
  </si>
  <si>
    <t>Tratamientos preventivos y curativos de los productos almacenados en bodegas</t>
  </si>
  <si>
    <t>Dirección de Logística</t>
  </si>
  <si>
    <t>Chimaltenango</t>
  </si>
  <si>
    <t>-</t>
  </si>
  <si>
    <t>Vapona</t>
  </si>
  <si>
    <t>Phosamine</t>
  </si>
  <si>
    <t>No. DE APLICACIONES</t>
  </si>
  <si>
    <t>QUÍMICO UTILIZADO</t>
  </si>
  <si>
    <t>No. DE</t>
  </si>
  <si>
    <t>QUÍMICO</t>
  </si>
  <si>
    <t>APLICACIONES</t>
  </si>
  <si>
    <t>UTILIZADO</t>
  </si>
  <si>
    <t>Hedonal</t>
  </si>
  <si>
    <t>Bodega</t>
  </si>
  <si>
    <t xml:space="preserve">Retalhuleu </t>
  </si>
  <si>
    <t>No. De aplicaciónes</t>
  </si>
  <si>
    <t>PRODUCTO O AMBIENTE TRATADO</t>
  </si>
  <si>
    <t>RESUMEN</t>
  </si>
  <si>
    <t>K-othrine</t>
  </si>
  <si>
    <t>Pisos y paredes</t>
  </si>
  <si>
    <t>K-othine</t>
  </si>
  <si>
    <t>K-obiol</t>
  </si>
  <si>
    <t>K-otrine</t>
  </si>
  <si>
    <t>Roundup</t>
  </si>
  <si>
    <t>Aceite Mineral</t>
  </si>
  <si>
    <t>k-obiol</t>
  </si>
  <si>
    <t>Interior Bodega</t>
  </si>
  <si>
    <t>Actividad</t>
  </si>
  <si>
    <t>Cantidad</t>
  </si>
  <si>
    <t>monitoreo de calidad fisica de los alimentos</t>
  </si>
  <si>
    <t>Verificacion del alimentos previo al despacho</t>
  </si>
  <si>
    <t>MONITOREO DE CALIDAD FISICA DE LOS ALIMENTOS EN LA RECEPCION, ALMACENAMIENTO Y DESPACHO.</t>
  </si>
  <si>
    <t>Bodegas</t>
  </si>
  <si>
    <t>Arroz</t>
  </si>
  <si>
    <t>Preventivo</t>
  </si>
  <si>
    <t>Curativo</t>
  </si>
  <si>
    <t>verificacion de los alimentos previo a la recepción</t>
  </si>
  <si>
    <t>curativo</t>
  </si>
  <si>
    <t>Imbrex</t>
  </si>
  <si>
    <t>Maxiwett 
(adherente)</t>
  </si>
  <si>
    <t>Preventiva</t>
  </si>
  <si>
    <t>Fenoxi</t>
  </si>
  <si>
    <t>Aceite mineral</t>
  </si>
  <si>
    <t>Curativa</t>
  </si>
  <si>
    <t>Maxiwett</t>
  </si>
  <si>
    <t>MAYO - AGOSTO 2025</t>
  </si>
  <si>
    <t>MAYO</t>
  </si>
  <si>
    <t>JUNIO</t>
  </si>
  <si>
    <t>JULIO</t>
  </si>
  <si>
    <t>AGOSTO</t>
  </si>
  <si>
    <t>----</t>
  </si>
  <si>
    <t>Glifosato</t>
  </si>
  <si>
    <t>Deltroid</t>
  </si>
  <si>
    <t>Maxiwat</t>
  </si>
  <si>
    <t>Ectovan</t>
  </si>
  <si>
    <t>Parasitol</t>
  </si>
  <si>
    <t>RESUMEN
MAYO - AGOSTO 2025</t>
  </si>
  <si>
    <t>TOTAL</t>
  </si>
  <si>
    <t>INSTITUTO NACIONAL DE COMERCIALIZACIÓN AGRÍCOLA   - INDECA  -</t>
  </si>
  <si>
    <t>Ley del Presupuesto General de Ingresos y Egresos del Estado - Decreto 54-2022</t>
  </si>
  <si>
    <r>
      <t>DIRECCIÓN QUE ACTUALIZA</t>
    </r>
    <r>
      <rPr>
        <sz val="12"/>
        <rFont val="Arial"/>
        <family val="2"/>
      </rPr>
      <t>:</t>
    </r>
  </si>
  <si>
    <t>Logística</t>
  </si>
  <si>
    <t>UNIDAD:</t>
  </si>
  <si>
    <t>Supervisión de Bodegas</t>
  </si>
  <si>
    <r>
      <t>RESPONSABLE</t>
    </r>
    <r>
      <rPr>
        <sz val="12"/>
        <rFont val="Arial"/>
        <family val="2"/>
      </rPr>
      <t>:</t>
    </r>
  </si>
  <si>
    <t>Ing. Juan Carlos Urrutia/Lisbeth Guissela Perucho Gómez</t>
  </si>
  <si>
    <t>FECHA:</t>
  </si>
  <si>
    <t>BASE LEGAL:</t>
  </si>
  <si>
    <t>Artículo 20 Intervenciones Relevantes</t>
  </si>
  <si>
    <t>PERÍODO: MAYO - AGOSTO 2025</t>
  </si>
  <si>
    <t>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</si>
</sst>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sz val="11"/>
      <name val="Arial"/>
      <family val="2"/>
    </font>
    <font>
      <b/>
      <sz val="1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double">
        <color theme="4"/>
      </left>
      <right/>
      <top style="double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 style="thin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 style="double">
        <color theme="4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/>
      <right style="double">
        <color theme="4"/>
      </right>
      <top/>
      <bottom/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/>
      <top/>
      <bottom/>
      <diagonal/>
    </border>
    <border>
      <left style="double">
        <color theme="4"/>
      </left>
      <right style="double">
        <color theme="4"/>
      </right>
      <top/>
      <bottom/>
      <diagonal/>
    </border>
    <border>
      <left/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theme="4"/>
      </left>
      <right/>
      <top/>
      <bottom style="double">
        <color theme="4"/>
      </bottom>
      <diagonal/>
    </border>
    <border>
      <left style="double">
        <color theme="4"/>
      </left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3" borderId="0" applyNumberFormat="0" applyBorder="0" applyAlignment="0" applyProtection="0"/>
  </cellStyleXfs>
  <cellXfs count="177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0" fillId="0" borderId="0" xfId="0" applyAlignment="1"/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3" fillId="4" borderId="1" xfId="1" applyFont="1" applyFill="1" applyAlignment="1">
      <alignment horizontal="center"/>
    </xf>
    <xf numFmtId="0" fontId="3" fillId="0" borderId="1" xfId="1" applyFont="1"/>
    <xf numFmtId="0" fontId="3" fillId="0" borderId="1" xfId="1" applyFont="1" applyAlignment="1">
      <alignment horizontal="right"/>
    </xf>
    <xf numFmtId="0" fontId="3" fillId="2" borderId="1" xfId="1" applyFont="1" applyFill="1" applyAlignment="1">
      <alignment horizontal="center"/>
    </xf>
    <xf numFmtId="4" fontId="3" fillId="2" borderId="1" xfId="1" applyNumberFormat="1" applyFont="1" applyFill="1" applyAlignment="1">
      <alignment horizontal="center"/>
    </xf>
    <xf numFmtId="0" fontId="4" fillId="0" borderId="1" xfId="1" applyFont="1" applyFill="1" applyAlignment="1">
      <alignment horizontal="center"/>
    </xf>
    <xf numFmtId="0" fontId="4" fillId="0" borderId="1" xfId="1" applyFont="1" applyFill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6" fillId="0" borderId="1" xfId="1" applyFont="1" applyFill="1" applyAlignment="1">
      <alignment horizontal="center" vertical="center"/>
    </xf>
    <xf numFmtId="0" fontId="6" fillId="0" borderId="1" xfId="1" applyFont="1" applyFill="1" applyAlignment="1">
      <alignment horizontal="center"/>
    </xf>
    <xf numFmtId="3" fontId="6" fillId="0" borderId="1" xfId="1" applyNumberFormat="1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1" xfId="1" applyFont="1" applyFill="1" applyAlignment="1">
      <alignment horizontal="center" vertical="center"/>
    </xf>
    <xf numFmtId="0" fontId="6" fillId="0" borderId="1" xfId="1" applyFont="1" applyFill="1" applyAlignment="1">
      <alignment horizontal="center" wrapText="1"/>
    </xf>
    <xf numFmtId="0" fontId="9" fillId="2" borderId="1" xfId="1" applyFont="1" applyFill="1" applyAlignment="1">
      <alignment horizontal="center"/>
    </xf>
    <xf numFmtId="4" fontId="9" fillId="2" borderId="1" xfId="1" applyNumberFormat="1" applyFont="1" applyFill="1" applyAlignment="1">
      <alignment horizontal="center"/>
    </xf>
    <xf numFmtId="0" fontId="9" fillId="0" borderId="1" xfId="1" applyFont="1" applyAlignment="1">
      <alignment horizontal="right"/>
    </xf>
    <xf numFmtId="0" fontId="9" fillId="0" borderId="1" xfId="1" applyFont="1"/>
    <xf numFmtId="0" fontId="9" fillId="2" borderId="19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/>
    </xf>
    <xf numFmtId="0" fontId="9" fillId="0" borderId="2" xfId="1" applyFont="1" applyBorder="1"/>
    <xf numFmtId="0" fontId="6" fillId="0" borderId="1" xfId="1" applyFont="1" applyFill="1" applyAlignment="1">
      <alignment horizontal="center" vertical="center"/>
    </xf>
    <xf numFmtId="0" fontId="6" fillId="0" borderId="0" xfId="0" applyFont="1"/>
    <xf numFmtId="0" fontId="9" fillId="4" borderId="1" xfId="1" applyFont="1" applyFill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6" fillId="0" borderId="1" xfId="1" applyFont="1" applyFill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4" fillId="0" borderId="1" xfId="1" applyFont="1" applyFill="1" applyAlignment="1">
      <alignment horizontal="center" vertical="center"/>
    </xf>
    <xf numFmtId="0" fontId="4" fillId="0" borderId="1" xfId="1" applyFont="1" applyFill="1" applyAlignment="1">
      <alignment horizontal="center" vertical="center"/>
    </xf>
    <xf numFmtId="0" fontId="6" fillId="0" borderId="1" xfId="1" quotePrefix="1" applyFont="1" applyFill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1" xfId="1" quotePrefix="1" applyFont="1" applyFill="1" applyAlignment="1">
      <alignment horizontal="center"/>
    </xf>
    <xf numFmtId="0" fontId="9" fillId="2" borderId="2" xfId="1" applyFont="1" applyFill="1" applyBorder="1" applyAlignment="1">
      <alignment horizontal="center"/>
    </xf>
    <xf numFmtId="3" fontId="6" fillId="0" borderId="1" xfId="1" applyNumberFormat="1" applyFont="1" applyFill="1" applyAlignment="1">
      <alignment horizontal="center" vertical="center"/>
    </xf>
    <xf numFmtId="3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wrapText="1"/>
    </xf>
    <xf numFmtId="0" fontId="6" fillId="0" borderId="2" xfId="1" quotePrefix="1" applyFont="1" applyFill="1" applyBorder="1" applyAlignment="1">
      <alignment horizontal="center" vertical="center"/>
    </xf>
    <xf numFmtId="4" fontId="9" fillId="2" borderId="2" xfId="1" applyNumberFormat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1" applyFont="1" applyFill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4" fillId="0" borderId="1" xfId="1" quotePrefix="1" applyFont="1" applyFill="1" applyAlignment="1">
      <alignment horizontal="center" vertical="center"/>
    </xf>
    <xf numFmtId="0" fontId="4" fillId="0" borderId="1" xfId="1" applyFont="1" applyFill="1" applyAlignment="1">
      <alignment horizontal="center" vertical="center" wrapText="1"/>
    </xf>
    <xf numFmtId="0" fontId="13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4" borderId="14" xfId="0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7" fontId="3" fillId="2" borderId="1" xfId="1" applyNumberFormat="1" applyFont="1" applyFill="1" applyAlignment="1">
      <alignment horizontal="center"/>
    </xf>
    <xf numFmtId="0" fontId="3" fillId="2" borderId="1" xfId="1" applyFont="1" applyFill="1" applyAlignment="1">
      <alignment horizontal="center"/>
    </xf>
    <xf numFmtId="17" fontId="9" fillId="2" borderId="1" xfId="1" applyNumberFormat="1" applyFont="1" applyFill="1" applyAlignment="1">
      <alignment horizontal="center"/>
    </xf>
    <xf numFmtId="0" fontId="9" fillId="2" borderId="1" xfId="1" applyFont="1" applyFill="1" applyAlignment="1">
      <alignment horizontal="center"/>
    </xf>
    <xf numFmtId="0" fontId="3" fillId="4" borderId="3" xfId="0" applyFont="1" applyFill="1" applyBorder="1" applyAlignment="1">
      <alignment horizontal="left" wrapText="1"/>
    </xf>
    <xf numFmtId="0" fontId="3" fillId="4" borderId="16" xfId="0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3" fillId="2" borderId="1" xfId="1" applyFont="1" applyFill="1" applyAlignment="1">
      <alignment horizontal="center" vertical="center" wrapText="1"/>
    </xf>
    <xf numFmtId="0" fontId="5" fillId="3" borderId="0" xfId="2" applyFont="1" applyAlignment="1">
      <alignment horizontal="center" vertical="center"/>
    </xf>
    <xf numFmtId="0" fontId="9" fillId="2" borderId="1" xfId="1" applyFont="1" applyFill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9" fillId="2" borderId="1" xfId="1" applyFont="1" applyFill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0" fillId="0" borderId="21" xfId="0" applyBorder="1"/>
    <xf numFmtId="0" fontId="14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5" fillId="0" borderId="0" xfId="0" applyFont="1" applyAlignment="1">
      <alignment horizontal="center"/>
    </xf>
    <xf numFmtId="0" fontId="0" fillId="0" borderId="25" xfId="0" applyBorder="1"/>
    <xf numFmtId="0" fontId="16" fillId="0" borderId="0" xfId="0" applyFont="1" applyAlignment="1">
      <alignment horizontal="center"/>
    </xf>
    <xf numFmtId="0" fontId="14" fillId="0" borderId="0" xfId="0" applyFont="1"/>
    <xf numFmtId="0" fontId="17" fillId="0" borderId="0" xfId="0" applyFont="1"/>
    <xf numFmtId="14" fontId="17" fillId="0" borderId="0" xfId="0" applyNumberFormat="1" applyFont="1" applyAlignment="1">
      <alignment horizontal="left"/>
    </xf>
    <xf numFmtId="0" fontId="0" fillId="0" borderId="26" xfId="0" applyBorder="1"/>
    <xf numFmtId="0" fontId="0" fillId="0" borderId="27" xfId="0" applyBorder="1"/>
    <xf numFmtId="0" fontId="0" fillId="0" borderId="28" xfId="0" applyBorder="1"/>
  </cellXfs>
  <cellStyles count="3">
    <cellStyle name="Énfasis1" xfId="2" builtinId="29"/>
    <cellStyle name="Normal" xfId="0" builtinId="0"/>
    <cellStyle name="Total" xfId="1" builtinId="25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130174</xdr:rowOff>
    </xdr:from>
    <xdr:to>
      <xdr:col>1</xdr:col>
      <xdr:colOff>1790700</xdr:colOff>
      <xdr:row>11</xdr:row>
      <xdr:rowOff>180974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AD79D513-9941-4267-B268-A6E0DC2A3A7E}"/>
            </a:ext>
          </a:extLst>
        </xdr:cNvPr>
        <xdr:cNvSpPr/>
      </xdr:nvSpPr>
      <xdr:spPr>
        <a:xfrm>
          <a:off x="550545" y="686434"/>
          <a:ext cx="1628775" cy="1521460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70"/>
  <sheetViews>
    <sheetView showGridLines="0" tabSelected="1" topLeftCell="H138" zoomScale="102" zoomScaleNormal="102" workbookViewId="0">
      <selection activeCell="U117" sqref="U117"/>
    </sheetView>
  </sheetViews>
  <sheetFormatPr baseColWidth="10" defaultRowHeight="13.8"/>
  <cols>
    <col min="1" max="1" width="5.09765625" style="27" customWidth="1"/>
    <col min="2" max="2" width="28.09765625" customWidth="1"/>
    <col min="3" max="3" width="16" customWidth="1"/>
    <col min="4" max="4" width="13" customWidth="1"/>
    <col min="5" max="5" width="12.09765625" customWidth="1"/>
    <col min="7" max="7" width="29.59765625" customWidth="1"/>
    <col min="8" max="8" width="2.09765625" customWidth="1"/>
    <col min="9" max="9" width="2.5" customWidth="1"/>
    <col min="10" max="11" width="20.3984375" customWidth="1"/>
    <col min="13" max="13" width="12.8984375" customWidth="1"/>
  </cols>
  <sheetData>
    <row r="2" spans="1:12" ht="14.4" thickBot="1"/>
    <row r="3" spans="1:12" ht="15.6">
      <c r="B3" s="164"/>
      <c r="C3" s="165" t="s">
        <v>74</v>
      </c>
      <c r="D3" s="165"/>
      <c r="E3" s="165"/>
      <c r="F3" s="165"/>
      <c r="G3" s="165"/>
      <c r="H3" s="165"/>
      <c r="I3" s="165"/>
      <c r="J3" s="165"/>
      <c r="K3" s="165"/>
      <c r="L3" s="166"/>
    </row>
    <row r="4" spans="1:12">
      <c r="B4" s="167"/>
      <c r="C4" s="168" t="s">
        <v>75</v>
      </c>
      <c r="D4" s="168"/>
      <c r="E4" s="168"/>
      <c r="F4" s="168"/>
      <c r="G4" s="168"/>
      <c r="H4" s="168"/>
      <c r="I4" s="168"/>
      <c r="J4" s="168"/>
      <c r="K4" s="168"/>
      <c r="L4" s="169"/>
    </row>
    <row r="5" spans="1:12">
      <c r="B5" s="167"/>
      <c r="C5" s="170" t="s">
        <v>85</v>
      </c>
      <c r="D5" s="170"/>
      <c r="E5" s="170"/>
      <c r="F5" s="170"/>
      <c r="G5" s="170"/>
      <c r="H5" s="170"/>
      <c r="I5" s="170"/>
      <c r="J5" s="170"/>
      <c r="K5" s="170"/>
      <c r="L5" s="169"/>
    </row>
    <row r="6" spans="1:12">
      <c r="B6" s="167"/>
      <c r="L6" s="169"/>
    </row>
    <row r="7" spans="1:12">
      <c r="B7" s="167"/>
      <c r="L7" s="169"/>
    </row>
    <row r="8" spans="1:12">
      <c r="B8" s="167"/>
      <c r="L8" s="169"/>
    </row>
    <row r="9" spans="1:12" ht="15.6">
      <c r="B9" s="167"/>
      <c r="C9" s="171" t="s">
        <v>76</v>
      </c>
      <c r="E9" s="172" t="s">
        <v>77</v>
      </c>
      <c r="L9" s="169"/>
    </row>
    <row r="10" spans="1:12" ht="15.6">
      <c r="B10" s="167"/>
      <c r="C10" s="171" t="s">
        <v>78</v>
      </c>
      <c r="E10" s="172" t="s">
        <v>79</v>
      </c>
      <c r="L10" s="169"/>
    </row>
    <row r="11" spans="1:12" ht="15.6">
      <c r="B11" s="167"/>
      <c r="C11" s="171" t="s">
        <v>80</v>
      </c>
      <c r="E11" s="172" t="s">
        <v>81</v>
      </c>
      <c r="L11" s="169"/>
    </row>
    <row r="12" spans="1:12" ht="15.6">
      <c r="B12" s="167"/>
      <c r="C12" s="171" t="s">
        <v>82</v>
      </c>
      <c r="E12" s="173" t="s">
        <v>86</v>
      </c>
      <c r="L12" s="169"/>
    </row>
    <row r="13" spans="1:12" ht="15.6">
      <c r="B13" s="167"/>
      <c r="C13" s="171" t="s">
        <v>83</v>
      </c>
      <c r="E13" s="172" t="s">
        <v>84</v>
      </c>
      <c r="L13" s="169"/>
    </row>
    <row r="14" spans="1:12" ht="14.4" thickBot="1">
      <c r="B14" s="174"/>
      <c r="C14" s="175"/>
      <c r="D14" s="175"/>
      <c r="E14" s="175"/>
      <c r="F14" s="175"/>
      <c r="G14" s="175"/>
      <c r="H14" s="175"/>
      <c r="I14" s="175"/>
      <c r="J14" s="175"/>
      <c r="K14" s="175"/>
      <c r="L14" s="176"/>
    </row>
    <row r="16" spans="1:12" ht="14.25" customHeight="1">
      <c r="A16" s="142" t="s">
        <v>17</v>
      </c>
      <c r="B16" s="142"/>
      <c r="C16" s="142"/>
      <c r="D16" s="142"/>
      <c r="E16" s="142"/>
      <c r="F16" s="142"/>
      <c r="G16" s="142"/>
    </row>
    <row r="17" spans="1:19">
      <c r="A17" s="40"/>
      <c r="B17" s="2"/>
      <c r="C17" s="2"/>
      <c r="D17" s="2"/>
      <c r="E17" s="2"/>
      <c r="F17" s="2"/>
      <c r="G17" s="2"/>
    </row>
    <row r="18" spans="1:19" ht="14.4" thickBot="1">
      <c r="A18" s="129" t="s">
        <v>16</v>
      </c>
      <c r="B18" s="129"/>
      <c r="C18" s="129"/>
      <c r="D18" s="129"/>
      <c r="E18" s="129"/>
      <c r="F18" s="129"/>
      <c r="G18" s="129"/>
    </row>
    <row r="19" spans="1:19" ht="15" thickTop="1" thickBot="1">
      <c r="A19" s="41"/>
      <c r="B19" s="12"/>
      <c r="C19" s="12"/>
      <c r="D19" s="12"/>
      <c r="E19" s="12"/>
      <c r="F19" s="12"/>
      <c r="G19" s="12"/>
    </row>
    <row r="20" spans="1:19" ht="15" thickTop="1" thickBot="1">
      <c r="A20" s="33"/>
      <c r="B20" s="14" t="s">
        <v>0</v>
      </c>
      <c r="C20" s="128">
        <v>45778</v>
      </c>
      <c r="D20" s="129"/>
      <c r="E20" s="13"/>
      <c r="F20" s="13"/>
      <c r="G20" s="13"/>
    </row>
    <row r="21" spans="1:19" ht="15" thickTop="1" thickBot="1">
      <c r="A21" s="33"/>
      <c r="B21" s="13"/>
      <c r="C21" s="13"/>
      <c r="D21" s="13"/>
      <c r="E21" s="13"/>
      <c r="F21" s="13"/>
      <c r="G21" s="13"/>
    </row>
    <row r="22" spans="1:19" ht="15" thickTop="1" thickBot="1">
      <c r="A22" s="33"/>
      <c r="B22" s="13"/>
      <c r="C22" s="13"/>
      <c r="D22" s="13"/>
      <c r="E22" s="13"/>
      <c r="F22" s="13"/>
      <c r="G22" s="13"/>
    </row>
    <row r="23" spans="1:19" ht="16.5" customHeight="1" thickTop="1" thickBot="1">
      <c r="A23" s="143" t="s">
        <v>1</v>
      </c>
      <c r="B23" s="144" t="s">
        <v>2</v>
      </c>
      <c r="C23" s="19" t="s">
        <v>24</v>
      </c>
      <c r="D23" s="20" t="s">
        <v>25</v>
      </c>
      <c r="E23" s="141" t="s">
        <v>15</v>
      </c>
      <c r="F23" s="144" t="s">
        <v>6</v>
      </c>
      <c r="G23" s="19" t="s">
        <v>14</v>
      </c>
      <c r="J23" s="87" t="s">
        <v>47</v>
      </c>
      <c r="K23" s="87"/>
      <c r="L23" s="87"/>
    </row>
    <row r="24" spans="1:19" ht="16.5" customHeight="1" thickTop="1" thickBot="1">
      <c r="A24" s="143"/>
      <c r="B24" s="144"/>
      <c r="C24" s="21" t="s">
        <v>26</v>
      </c>
      <c r="D24" s="21" t="s">
        <v>27</v>
      </c>
      <c r="E24" s="141"/>
      <c r="F24" s="144"/>
      <c r="G24" s="21" t="s">
        <v>3</v>
      </c>
      <c r="J24" s="87"/>
      <c r="K24" s="87"/>
      <c r="L24" s="87"/>
    </row>
    <row r="25" spans="1:19" ht="18.75" customHeight="1" thickTop="1" thickBot="1">
      <c r="A25" s="24">
        <v>1</v>
      </c>
      <c r="B25" s="99" t="s">
        <v>18</v>
      </c>
      <c r="C25" s="23">
        <v>2</v>
      </c>
      <c r="D25" s="24" t="s">
        <v>38</v>
      </c>
      <c r="E25" s="25">
        <v>200</v>
      </c>
      <c r="F25" s="24" t="s">
        <v>10</v>
      </c>
      <c r="G25" s="24" t="s">
        <v>53</v>
      </c>
      <c r="H25" s="1"/>
      <c r="J25" s="87"/>
      <c r="K25" s="87"/>
      <c r="L25" s="87"/>
    </row>
    <row r="26" spans="1:19" ht="18.75" customHeight="1" thickTop="1" thickBot="1">
      <c r="A26" s="24">
        <v>2</v>
      </c>
      <c r="B26" s="100"/>
      <c r="C26" s="44">
        <v>1</v>
      </c>
      <c r="D26" s="24" t="s">
        <v>54</v>
      </c>
      <c r="E26" s="25">
        <v>108</v>
      </c>
      <c r="F26" s="24" t="s">
        <v>10</v>
      </c>
      <c r="G26" s="24" t="s">
        <v>53</v>
      </c>
      <c r="H26" s="1"/>
      <c r="J26" s="87"/>
      <c r="K26" s="87"/>
      <c r="L26" s="87"/>
      <c r="M26" s="108" t="s">
        <v>48</v>
      </c>
      <c r="N26" s="109"/>
      <c r="O26" s="109"/>
      <c r="P26" s="109"/>
      <c r="Q26" s="109"/>
      <c r="R26" s="109"/>
      <c r="S26" s="110"/>
    </row>
    <row r="27" spans="1:19" ht="18.75" customHeight="1" thickTop="1" thickBot="1">
      <c r="A27" s="24">
        <v>3</v>
      </c>
      <c r="B27" s="101"/>
      <c r="C27" s="44">
        <v>1</v>
      </c>
      <c r="D27" s="24" t="s">
        <v>40</v>
      </c>
      <c r="E27" s="25">
        <v>1000</v>
      </c>
      <c r="F27" s="24" t="s">
        <v>10</v>
      </c>
      <c r="G27" s="24" t="s">
        <v>53</v>
      </c>
      <c r="H27" s="1"/>
      <c r="J27" s="98" t="s">
        <v>62</v>
      </c>
      <c r="K27" s="98"/>
      <c r="L27" s="98"/>
      <c r="M27" s="92" t="s">
        <v>18</v>
      </c>
      <c r="N27" s="94" t="s">
        <v>9</v>
      </c>
      <c r="O27" s="94" t="s">
        <v>8</v>
      </c>
      <c r="P27" s="94" t="s">
        <v>11</v>
      </c>
      <c r="Q27" s="96" t="s">
        <v>12</v>
      </c>
      <c r="R27" s="94" t="s">
        <v>5</v>
      </c>
      <c r="S27" s="94" t="s">
        <v>7</v>
      </c>
    </row>
    <row r="28" spans="1:19" ht="18.75" customHeight="1" thickTop="1" thickBot="1">
      <c r="A28" s="24">
        <v>4</v>
      </c>
      <c r="B28" s="145" t="s">
        <v>9</v>
      </c>
      <c r="C28" s="44">
        <v>14</v>
      </c>
      <c r="D28" s="24" t="s">
        <v>38</v>
      </c>
      <c r="E28" s="25">
        <f>320+200+360+240+200+360+200+240+240+160+240+280+440+240</f>
        <v>3720</v>
      </c>
      <c r="F28" s="24" t="s">
        <v>10</v>
      </c>
      <c r="G28" s="24" t="s">
        <v>50</v>
      </c>
      <c r="H28" s="1"/>
      <c r="J28" s="98" t="s">
        <v>43</v>
      </c>
      <c r="K28" s="98"/>
      <c r="L28" s="57" t="s">
        <v>44</v>
      </c>
      <c r="M28" s="93"/>
      <c r="N28" s="95"/>
      <c r="O28" s="95"/>
      <c r="P28" s="95"/>
      <c r="Q28" s="97"/>
      <c r="R28" s="95"/>
      <c r="S28" s="95"/>
    </row>
    <row r="29" spans="1:19" ht="15" thickTop="1" thickBot="1">
      <c r="A29" s="24">
        <v>5</v>
      </c>
      <c r="B29" s="146"/>
      <c r="C29" s="18">
        <v>5</v>
      </c>
      <c r="D29" s="17" t="s">
        <v>21</v>
      </c>
      <c r="E29" s="17">
        <f>20+262+250+272+324</f>
        <v>1128</v>
      </c>
      <c r="F29" s="17" t="s">
        <v>13</v>
      </c>
      <c r="G29" s="17" t="s">
        <v>53</v>
      </c>
      <c r="J29" s="98" t="s">
        <v>52</v>
      </c>
      <c r="K29" s="98"/>
      <c r="L29" s="87">
        <f>SUM(M29:S30)</f>
        <v>11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111">
        <v>11</v>
      </c>
      <c r="S29" s="91">
        <v>0</v>
      </c>
    </row>
    <row r="30" spans="1:19" ht="16.5" customHeight="1" thickTop="1" thickBot="1">
      <c r="A30" s="24">
        <v>6</v>
      </c>
      <c r="B30" s="69" t="s">
        <v>8</v>
      </c>
      <c r="C30" s="73">
        <v>1</v>
      </c>
      <c r="D30" s="73" t="s">
        <v>21</v>
      </c>
      <c r="E30" s="73">
        <v>1188</v>
      </c>
      <c r="F30" s="73" t="s">
        <v>13</v>
      </c>
      <c r="G30" s="73" t="s">
        <v>53</v>
      </c>
      <c r="J30" s="98"/>
      <c r="K30" s="98"/>
      <c r="L30" s="87"/>
      <c r="M30" s="91"/>
      <c r="N30" s="91"/>
      <c r="O30" s="91"/>
      <c r="P30" s="91"/>
      <c r="Q30" s="91"/>
      <c r="R30" s="91"/>
      <c r="S30" s="91"/>
    </row>
    <row r="31" spans="1:19" ht="15.75" customHeight="1" thickTop="1" thickBot="1">
      <c r="A31" s="24">
        <v>7</v>
      </c>
      <c r="B31" s="99" t="s">
        <v>11</v>
      </c>
      <c r="C31" s="18">
        <v>14</v>
      </c>
      <c r="D31" s="17" t="s">
        <v>21</v>
      </c>
      <c r="E31" s="17">
        <f>143+178+157+154+154+165+163+47+61+191+75+51+56+38</f>
        <v>1633</v>
      </c>
      <c r="F31" s="17" t="s">
        <v>13</v>
      </c>
      <c r="G31" s="17" t="s">
        <v>53</v>
      </c>
      <c r="J31" s="87" t="s">
        <v>45</v>
      </c>
      <c r="K31" s="87"/>
      <c r="L31" s="87">
        <f>SUM(M31:S32)</f>
        <v>38</v>
      </c>
      <c r="M31" s="91">
        <v>2</v>
      </c>
      <c r="N31" s="91">
        <v>20</v>
      </c>
      <c r="O31" s="91">
        <v>2</v>
      </c>
      <c r="P31" s="91">
        <v>6</v>
      </c>
      <c r="Q31" s="91">
        <v>2</v>
      </c>
      <c r="R31" s="111">
        <v>4</v>
      </c>
      <c r="S31" s="91">
        <v>2</v>
      </c>
    </row>
    <row r="32" spans="1:19" ht="16.5" customHeight="1" thickTop="1" thickBot="1">
      <c r="A32" s="24">
        <v>8</v>
      </c>
      <c r="B32" s="100"/>
      <c r="C32" s="71">
        <v>3</v>
      </c>
      <c r="D32" s="17" t="s">
        <v>20</v>
      </c>
      <c r="E32" s="17">
        <f>480+480+480</f>
        <v>1440</v>
      </c>
      <c r="F32" s="17" t="s">
        <v>10</v>
      </c>
      <c r="G32" s="17" t="s">
        <v>53</v>
      </c>
      <c r="J32" s="87"/>
      <c r="K32" s="87"/>
      <c r="L32" s="87"/>
      <c r="M32" s="91"/>
      <c r="N32" s="91"/>
      <c r="O32" s="91"/>
      <c r="P32" s="91"/>
      <c r="Q32" s="91"/>
      <c r="R32" s="91"/>
      <c r="S32" s="91"/>
    </row>
    <row r="33" spans="1:19" ht="15.75" customHeight="1" thickTop="1" thickBot="1">
      <c r="A33" s="24">
        <v>9</v>
      </c>
      <c r="B33" s="101"/>
      <c r="C33" s="46">
        <v>1</v>
      </c>
      <c r="D33" s="17" t="s">
        <v>38</v>
      </c>
      <c r="E33" s="17">
        <v>160</v>
      </c>
      <c r="F33" s="17" t="s">
        <v>10</v>
      </c>
      <c r="G33" s="17" t="s">
        <v>53</v>
      </c>
      <c r="J33" s="87" t="s">
        <v>46</v>
      </c>
      <c r="K33" s="87"/>
      <c r="L33" s="88">
        <f>SUM(M33:S35)</f>
        <v>23</v>
      </c>
      <c r="M33" s="91">
        <v>0</v>
      </c>
      <c r="N33" s="91">
        <v>0</v>
      </c>
      <c r="O33" s="91">
        <v>0</v>
      </c>
      <c r="P33" s="91">
        <v>1</v>
      </c>
      <c r="Q33" s="91">
        <v>0</v>
      </c>
      <c r="R33" s="91">
        <v>22</v>
      </c>
      <c r="S33" s="91">
        <v>0</v>
      </c>
    </row>
    <row r="34" spans="1:19" ht="15.75" customHeight="1" thickTop="1" thickBot="1">
      <c r="A34" s="24">
        <v>10</v>
      </c>
      <c r="B34" s="99" t="s">
        <v>12</v>
      </c>
      <c r="C34" s="18">
        <v>1</v>
      </c>
      <c r="D34" s="17" t="s">
        <v>20</v>
      </c>
      <c r="E34" s="17">
        <v>960</v>
      </c>
      <c r="F34" s="17" t="s">
        <v>10</v>
      </c>
      <c r="G34" s="17" t="s">
        <v>50</v>
      </c>
      <c r="J34" s="87"/>
      <c r="K34" s="87"/>
      <c r="L34" s="89"/>
      <c r="M34" s="91"/>
      <c r="N34" s="91"/>
      <c r="O34" s="91"/>
      <c r="P34" s="91"/>
      <c r="Q34" s="91"/>
      <c r="R34" s="91"/>
      <c r="S34" s="91"/>
    </row>
    <row r="35" spans="1:19" ht="15.75" customHeight="1" thickTop="1" thickBot="1">
      <c r="A35" s="24">
        <v>11</v>
      </c>
      <c r="B35" s="100"/>
      <c r="C35" s="47">
        <v>1</v>
      </c>
      <c r="D35" s="17" t="s">
        <v>38</v>
      </c>
      <c r="E35" s="17">
        <v>320</v>
      </c>
      <c r="F35" s="17" t="s">
        <v>10</v>
      </c>
      <c r="G35" s="17" t="s">
        <v>50</v>
      </c>
      <c r="J35" s="87"/>
      <c r="K35" s="87"/>
      <c r="L35" s="90"/>
      <c r="M35" s="91"/>
      <c r="N35" s="91"/>
      <c r="O35" s="91"/>
      <c r="P35" s="91"/>
      <c r="Q35" s="91"/>
      <c r="R35" s="91"/>
      <c r="S35" s="91"/>
    </row>
    <row r="36" spans="1:19" ht="15.75" customHeight="1" thickTop="1" thickBot="1">
      <c r="A36" s="24">
        <v>12</v>
      </c>
      <c r="B36" s="101"/>
      <c r="C36" s="18">
        <v>1</v>
      </c>
      <c r="D36" s="17" t="s">
        <v>21</v>
      </c>
      <c r="E36" s="17">
        <v>630</v>
      </c>
      <c r="F36" s="17" t="s">
        <v>13</v>
      </c>
      <c r="G36" s="17" t="s">
        <v>50</v>
      </c>
    </row>
    <row r="37" spans="1:19" ht="15" thickTop="1" thickBot="1">
      <c r="A37" s="24">
        <v>13</v>
      </c>
      <c r="B37" s="17" t="s">
        <v>5</v>
      </c>
      <c r="C37" s="18">
        <v>11</v>
      </c>
      <c r="D37" s="17" t="s">
        <v>21</v>
      </c>
      <c r="E37" s="17">
        <f>150+210+270+150+210+150+150+270+30+30+180</f>
        <v>1800</v>
      </c>
      <c r="F37" s="17" t="s">
        <v>13</v>
      </c>
      <c r="G37" s="17" t="s">
        <v>53</v>
      </c>
    </row>
    <row r="38" spans="1:19" ht="15" thickTop="1" thickBot="1">
      <c r="A38" s="24">
        <v>14</v>
      </c>
      <c r="B38" s="99" t="s">
        <v>7</v>
      </c>
      <c r="C38" s="71">
        <v>3</v>
      </c>
      <c r="D38" s="17" t="s">
        <v>21</v>
      </c>
      <c r="E38" s="17">
        <f>1080+660+1080</f>
        <v>2820</v>
      </c>
      <c r="F38" s="17" t="s">
        <v>13</v>
      </c>
      <c r="G38" s="17" t="s">
        <v>53</v>
      </c>
    </row>
    <row r="39" spans="1:19" ht="15" thickTop="1" thickBot="1">
      <c r="A39" s="24">
        <v>15</v>
      </c>
      <c r="B39" s="100"/>
      <c r="C39" s="71">
        <v>3</v>
      </c>
      <c r="D39" s="17" t="s">
        <v>38</v>
      </c>
      <c r="E39" s="17">
        <f>200+200+200</f>
        <v>600</v>
      </c>
      <c r="F39" s="17" t="s">
        <v>10</v>
      </c>
      <c r="G39" s="17" t="s">
        <v>50</v>
      </c>
    </row>
    <row r="40" spans="1:19" ht="15" thickTop="1" thickBot="1">
      <c r="A40" s="24">
        <v>16</v>
      </c>
      <c r="B40" s="147"/>
      <c r="C40" s="46">
        <v>2</v>
      </c>
      <c r="D40" s="17" t="s">
        <v>20</v>
      </c>
      <c r="E40" s="17">
        <f>960+850</f>
        <v>1810</v>
      </c>
      <c r="F40" s="17" t="s">
        <v>10</v>
      </c>
      <c r="G40" s="17" t="s">
        <v>50</v>
      </c>
    </row>
    <row r="41" spans="1:19" ht="15" thickTop="1" thickBot="1">
      <c r="A41" s="148" t="s">
        <v>4</v>
      </c>
      <c r="B41" s="148"/>
      <c r="C41" s="15">
        <f>SUM(C25:C40)</f>
        <v>64</v>
      </c>
      <c r="D41" s="15" t="s">
        <v>19</v>
      </c>
      <c r="E41" s="16" t="s">
        <v>19</v>
      </c>
      <c r="F41" s="15" t="s">
        <v>19</v>
      </c>
      <c r="G41" s="15" t="s">
        <v>19</v>
      </c>
    </row>
    <row r="42" spans="1:19" ht="15" thickTop="1" thickBot="1">
      <c r="A42" s="24"/>
      <c r="B42" s="2"/>
      <c r="C42" s="2"/>
      <c r="D42" s="2"/>
      <c r="E42" s="2"/>
      <c r="F42" s="2"/>
      <c r="G42" s="2"/>
    </row>
    <row r="43" spans="1:19" ht="15" thickTop="1" thickBot="1">
      <c r="B43" s="14" t="s">
        <v>0</v>
      </c>
      <c r="C43" s="128">
        <v>45809</v>
      </c>
      <c r="D43" s="129"/>
      <c r="E43" s="13"/>
      <c r="F43" s="13"/>
      <c r="G43" s="13"/>
    </row>
    <row r="44" spans="1:19" ht="15" thickTop="1" thickBot="1">
      <c r="A44" s="40"/>
      <c r="B44" s="13"/>
      <c r="C44" s="13"/>
      <c r="D44" s="13"/>
      <c r="E44" s="13"/>
      <c r="F44" s="13"/>
      <c r="G44" s="13"/>
    </row>
    <row r="45" spans="1:19" ht="15" thickTop="1" thickBot="1">
      <c r="A45" s="33"/>
      <c r="B45" s="13"/>
      <c r="C45" s="13"/>
      <c r="D45" s="13"/>
      <c r="E45" s="13"/>
      <c r="F45" s="13"/>
      <c r="G45" s="13"/>
      <c r="J45" s="87" t="s">
        <v>47</v>
      </c>
      <c r="K45" s="87"/>
      <c r="L45" s="87"/>
    </row>
    <row r="46" spans="1:19" ht="15" thickTop="1" thickBot="1">
      <c r="A46" s="143" t="s">
        <v>1</v>
      </c>
      <c r="B46" s="144" t="s">
        <v>2</v>
      </c>
      <c r="C46" s="19" t="s">
        <v>24</v>
      </c>
      <c r="D46" s="22" t="s">
        <v>25</v>
      </c>
      <c r="E46" s="141" t="s">
        <v>15</v>
      </c>
      <c r="F46" s="144" t="s">
        <v>6</v>
      </c>
      <c r="G46" s="19" t="s">
        <v>14</v>
      </c>
      <c r="J46" s="87"/>
      <c r="K46" s="87"/>
      <c r="L46" s="87"/>
    </row>
    <row r="47" spans="1:19" ht="15" thickTop="1" thickBot="1">
      <c r="A47" s="143"/>
      <c r="B47" s="144"/>
      <c r="C47" s="21" t="s">
        <v>26</v>
      </c>
      <c r="D47" s="21" t="s">
        <v>27</v>
      </c>
      <c r="E47" s="141"/>
      <c r="F47" s="144"/>
      <c r="G47" s="21" t="s">
        <v>3</v>
      </c>
      <c r="J47" s="87"/>
      <c r="K47" s="87"/>
      <c r="L47" s="87"/>
    </row>
    <row r="48" spans="1:19" ht="15" thickTop="1" thickBot="1">
      <c r="A48" s="44">
        <v>1</v>
      </c>
      <c r="B48" s="105" t="s">
        <v>18</v>
      </c>
      <c r="C48" s="70">
        <v>3</v>
      </c>
      <c r="D48" s="70" t="s">
        <v>34</v>
      </c>
      <c r="E48" s="74">
        <f>40+120+60</f>
        <v>220</v>
      </c>
      <c r="F48" s="71" t="s">
        <v>10</v>
      </c>
      <c r="G48" s="70" t="s">
        <v>59</v>
      </c>
      <c r="J48" s="87"/>
      <c r="K48" s="87"/>
      <c r="L48" s="87"/>
      <c r="M48" s="108" t="s">
        <v>48</v>
      </c>
      <c r="N48" s="109"/>
      <c r="O48" s="109"/>
      <c r="P48" s="109"/>
      <c r="Q48" s="109"/>
      <c r="R48" s="109"/>
      <c r="S48" s="110"/>
    </row>
    <row r="49" spans="1:19" ht="15" thickTop="1" thickBot="1">
      <c r="A49" s="44">
        <v>2</v>
      </c>
      <c r="B49" s="106"/>
      <c r="C49" s="70">
        <v>1</v>
      </c>
      <c r="D49" s="70" t="s">
        <v>58</v>
      </c>
      <c r="E49" s="74">
        <f>1500+1000</f>
        <v>2500</v>
      </c>
      <c r="F49" s="71" t="s">
        <v>10</v>
      </c>
      <c r="G49" s="70" t="s">
        <v>59</v>
      </c>
      <c r="J49" s="98" t="s">
        <v>63</v>
      </c>
      <c r="K49" s="98"/>
      <c r="L49" s="98"/>
      <c r="M49" s="92" t="s">
        <v>18</v>
      </c>
      <c r="N49" s="94" t="s">
        <v>9</v>
      </c>
      <c r="O49" s="94" t="s">
        <v>8</v>
      </c>
      <c r="P49" s="94" t="s">
        <v>11</v>
      </c>
      <c r="Q49" s="96" t="s">
        <v>12</v>
      </c>
      <c r="R49" s="94" t="s">
        <v>5</v>
      </c>
      <c r="S49" s="94" t="s">
        <v>7</v>
      </c>
    </row>
    <row r="50" spans="1:19" ht="16.5" customHeight="1" thickTop="1" thickBot="1">
      <c r="A50" s="44">
        <v>3</v>
      </c>
      <c r="B50" s="107"/>
      <c r="C50" s="48">
        <v>2</v>
      </c>
      <c r="D50" s="48" t="s">
        <v>21</v>
      </c>
      <c r="E50" s="48">
        <f>780+30</f>
        <v>810</v>
      </c>
      <c r="F50" s="48" t="s">
        <v>10</v>
      </c>
      <c r="G50" s="24" t="s">
        <v>59</v>
      </c>
      <c r="J50" s="98" t="s">
        <v>43</v>
      </c>
      <c r="K50" s="98"/>
      <c r="L50" s="57" t="s">
        <v>44</v>
      </c>
      <c r="M50" s="93"/>
      <c r="N50" s="95"/>
      <c r="O50" s="95"/>
      <c r="P50" s="95"/>
      <c r="Q50" s="97"/>
      <c r="R50" s="95"/>
      <c r="S50" s="95"/>
    </row>
    <row r="51" spans="1:19" ht="15" thickTop="1" thickBot="1">
      <c r="A51" s="44">
        <v>4</v>
      </c>
      <c r="B51" s="135" t="s">
        <v>9</v>
      </c>
      <c r="C51" s="39">
        <v>1</v>
      </c>
      <c r="D51" s="24" t="s">
        <v>34</v>
      </c>
      <c r="E51" s="25">
        <f>120+240</f>
        <v>360</v>
      </c>
      <c r="F51" s="24" t="s">
        <v>10</v>
      </c>
      <c r="G51" s="24" t="s">
        <v>56</v>
      </c>
      <c r="J51" s="98" t="s">
        <v>52</v>
      </c>
      <c r="K51" s="98"/>
      <c r="L51" s="87">
        <f>SUM(M51:S52)</f>
        <v>0</v>
      </c>
      <c r="M51" s="111">
        <v>0</v>
      </c>
      <c r="N51" s="91">
        <v>0</v>
      </c>
      <c r="O51" s="91">
        <v>0</v>
      </c>
      <c r="P51" s="91">
        <v>0</v>
      </c>
      <c r="Q51" s="91">
        <v>0</v>
      </c>
      <c r="R51" s="111">
        <v>0</v>
      </c>
      <c r="S51" s="91">
        <v>0</v>
      </c>
    </row>
    <row r="52" spans="1:19" ht="15" thickTop="1" thickBot="1">
      <c r="A52" s="44">
        <v>5</v>
      </c>
      <c r="B52" s="136"/>
      <c r="C52" s="39">
        <v>1</v>
      </c>
      <c r="D52" s="24" t="s">
        <v>67</v>
      </c>
      <c r="E52" s="25">
        <f>1000+480</f>
        <v>1480</v>
      </c>
      <c r="F52" s="24" t="s">
        <v>10</v>
      </c>
      <c r="G52" s="24" t="s">
        <v>56</v>
      </c>
      <c r="J52" s="98"/>
      <c r="K52" s="98"/>
      <c r="L52" s="87"/>
      <c r="M52" s="91"/>
      <c r="N52" s="91"/>
      <c r="O52" s="91"/>
      <c r="P52" s="91"/>
      <c r="Q52" s="91"/>
      <c r="R52" s="91"/>
      <c r="S52" s="91"/>
    </row>
    <row r="53" spans="1:19" ht="15" thickTop="1" thickBot="1">
      <c r="A53" s="44">
        <v>6</v>
      </c>
      <c r="B53" s="136"/>
      <c r="C53" s="44">
        <v>1</v>
      </c>
      <c r="D53" s="24" t="s">
        <v>21</v>
      </c>
      <c r="E53" s="25">
        <v>204</v>
      </c>
      <c r="F53" s="24" t="s">
        <v>13</v>
      </c>
      <c r="G53" s="24" t="s">
        <v>59</v>
      </c>
      <c r="J53" s="87" t="s">
        <v>45</v>
      </c>
      <c r="K53" s="87"/>
      <c r="L53" s="87">
        <f>SUM(M53:S54)</f>
        <v>37</v>
      </c>
      <c r="M53" s="111">
        <v>5</v>
      </c>
      <c r="N53" s="91">
        <v>20</v>
      </c>
      <c r="O53" s="91">
        <v>2</v>
      </c>
      <c r="P53" s="91">
        <v>6</v>
      </c>
      <c r="Q53" s="91">
        <v>3</v>
      </c>
      <c r="R53" s="111"/>
      <c r="S53" s="91">
        <v>1</v>
      </c>
    </row>
    <row r="54" spans="1:19" ht="15" thickTop="1" thickBot="1">
      <c r="A54" s="44">
        <v>7</v>
      </c>
      <c r="B54" s="136"/>
      <c r="C54" s="44">
        <v>1</v>
      </c>
      <c r="D54" s="24" t="s">
        <v>70</v>
      </c>
      <c r="E54" s="25">
        <f>80+480</f>
        <v>560</v>
      </c>
      <c r="F54" s="24" t="s">
        <v>10</v>
      </c>
      <c r="G54" s="24" t="s">
        <v>56</v>
      </c>
      <c r="J54" s="87"/>
      <c r="K54" s="87"/>
      <c r="L54" s="87"/>
      <c r="M54" s="91"/>
      <c r="N54" s="91"/>
      <c r="O54" s="91"/>
      <c r="P54" s="91"/>
      <c r="Q54" s="91"/>
      <c r="R54" s="91"/>
      <c r="S54" s="91"/>
    </row>
    <row r="55" spans="1:19" ht="15" thickTop="1" thickBot="1">
      <c r="A55" s="44">
        <v>8</v>
      </c>
      <c r="B55" s="136"/>
      <c r="C55" s="44">
        <v>3</v>
      </c>
      <c r="D55" s="24" t="s">
        <v>68</v>
      </c>
      <c r="E55" s="25">
        <f>280+160+390+481+480</f>
        <v>1791</v>
      </c>
      <c r="F55" s="24" t="s">
        <v>10</v>
      </c>
      <c r="G55" s="24" t="s">
        <v>56</v>
      </c>
      <c r="J55" s="87" t="s">
        <v>46</v>
      </c>
      <c r="K55" s="87"/>
      <c r="L55" s="88">
        <f>SUM(M55:S57)</f>
        <v>14</v>
      </c>
      <c r="M55" s="91">
        <v>2</v>
      </c>
      <c r="N55" s="91">
        <v>8</v>
      </c>
      <c r="O55" s="91">
        <v>0</v>
      </c>
      <c r="P55" s="91">
        <v>1</v>
      </c>
      <c r="Q55" s="91">
        <v>0</v>
      </c>
      <c r="R55" s="91"/>
      <c r="S55" s="91">
        <v>3</v>
      </c>
    </row>
    <row r="56" spans="1:19" ht="15" thickTop="1" thickBot="1">
      <c r="A56" s="44">
        <v>9</v>
      </c>
      <c r="B56" s="136"/>
      <c r="C56" s="44">
        <v>1</v>
      </c>
      <c r="D56" s="24" t="s">
        <v>37</v>
      </c>
      <c r="E56" s="25">
        <v>120</v>
      </c>
      <c r="F56" s="24" t="s">
        <v>10</v>
      </c>
      <c r="G56" s="24" t="s">
        <v>56</v>
      </c>
      <c r="J56" s="87"/>
      <c r="K56" s="87"/>
      <c r="L56" s="89"/>
      <c r="M56" s="91"/>
      <c r="N56" s="91"/>
      <c r="O56" s="91"/>
      <c r="P56" s="91"/>
      <c r="Q56" s="91"/>
      <c r="R56" s="91"/>
      <c r="S56" s="91"/>
    </row>
    <row r="57" spans="1:19" ht="15" thickTop="1" thickBot="1">
      <c r="A57" s="44">
        <v>10</v>
      </c>
      <c r="B57" s="136"/>
      <c r="C57" s="44">
        <v>1</v>
      </c>
      <c r="D57" s="24" t="s">
        <v>58</v>
      </c>
      <c r="E57" s="25">
        <v>6000</v>
      </c>
      <c r="F57" s="24" t="s">
        <v>10</v>
      </c>
      <c r="G57" s="24" t="s">
        <v>56</v>
      </c>
      <c r="J57" s="87"/>
      <c r="K57" s="87"/>
      <c r="L57" s="90"/>
      <c r="M57" s="91"/>
      <c r="N57" s="91"/>
      <c r="O57" s="91"/>
      <c r="P57" s="91"/>
      <c r="Q57" s="91"/>
      <c r="R57" s="91"/>
      <c r="S57" s="91"/>
    </row>
    <row r="58" spans="1:19" ht="15" thickTop="1" thickBot="1">
      <c r="A58" s="44">
        <v>11</v>
      </c>
      <c r="B58" s="137"/>
      <c r="C58" s="39">
        <v>1</v>
      </c>
      <c r="D58" s="24" t="s">
        <v>69</v>
      </c>
      <c r="E58" s="25">
        <v>300</v>
      </c>
      <c r="F58" s="24" t="s">
        <v>10</v>
      </c>
      <c r="G58" s="24" t="s">
        <v>56</v>
      </c>
    </row>
    <row r="59" spans="1:19" ht="15" thickTop="1" thickBot="1">
      <c r="A59" s="44">
        <v>12</v>
      </c>
      <c r="B59" s="79" t="s">
        <v>8</v>
      </c>
      <c r="C59" s="48">
        <v>1</v>
      </c>
      <c r="D59" s="48" t="s">
        <v>38</v>
      </c>
      <c r="E59" s="48">
        <v>350</v>
      </c>
      <c r="F59" s="48" t="s">
        <v>10</v>
      </c>
      <c r="G59" s="48" t="s">
        <v>59</v>
      </c>
    </row>
    <row r="60" spans="1:19" ht="15" thickTop="1" thickBot="1">
      <c r="A60" s="44">
        <v>13</v>
      </c>
      <c r="B60" s="105" t="s">
        <v>11</v>
      </c>
      <c r="C60" s="23">
        <v>2</v>
      </c>
      <c r="D60" s="24" t="s">
        <v>28</v>
      </c>
      <c r="E60" s="24">
        <f>600+400</f>
        <v>1000</v>
      </c>
      <c r="F60" s="24" t="s">
        <v>10</v>
      </c>
      <c r="G60" s="24" t="s">
        <v>59</v>
      </c>
    </row>
    <row r="61" spans="1:19" ht="15" thickTop="1" thickBot="1">
      <c r="A61" s="44">
        <v>14</v>
      </c>
      <c r="B61" s="106"/>
      <c r="C61" s="44">
        <v>2</v>
      </c>
      <c r="D61" s="24" t="s">
        <v>67</v>
      </c>
      <c r="E61" s="24">
        <f>600+400</f>
        <v>1000</v>
      </c>
      <c r="F61" s="24" t="s">
        <v>10</v>
      </c>
      <c r="G61" s="24" t="s">
        <v>59</v>
      </c>
    </row>
    <row r="62" spans="1:19" ht="15" thickTop="1" thickBot="1">
      <c r="A62" s="44">
        <v>15</v>
      </c>
      <c r="B62" s="106"/>
      <c r="C62" s="44">
        <v>3</v>
      </c>
      <c r="D62" s="24" t="s">
        <v>38</v>
      </c>
      <c r="E62" s="24">
        <f>240+120+120</f>
        <v>480</v>
      </c>
      <c r="F62" s="24" t="s">
        <v>10</v>
      </c>
      <c r="G62" s="24" t="s">
        <v>59</v>
      </c>
    </row>
    <row r="63" spans="1:19" ht="15" thickTop="1" thickBot="1">
      <c r="A63" s="44">
        <v>16</v>
      </c>
      <c r="B63" s="106"/>
      <c r="C63" s="44">
        <v>1</v>
      </c>
      <c r="D63" s="24" t="s">
        <v>71</v>
      </c>
      <c r="E63" s="24">
        <v>480</v>
      </c>
      <c r="F63" s="24" t="s">
        <v>10</v>
      </c>
      <c r="G63" s="24" t="s">
        <v>59</v>
      </c>
    </row>
    <row r="64" spans="1:19" ht="15" thickTop="1" thickBot="1">
      <c r="A64" s="44">
        <v>17</v>
      </c>
      <c r="B64" s="106"/>
      <c r="C64" s="44">
        <v>1</v>
      </c>
      <c r="D64" s="24" t="s">
        <v>37</v>
      </c>
      <c r="E64" s="24">
        <v>120</v>
      </c>
      <c r="F64" s="24" t="s">
        <v>10</v>
      </c>
      <c r="G64" s="24" t="s">
        <v>59</v>
      </c>
    </row>
    <row r="65" spans="1:7" ht="15" thickTop="1" thickBot="1">
      <c r="A65" s="44">
        <v>18</v>
      </c>
      <c r="B65" s="106"/>
      <c r="C65" s="44">
        <v>1</v>
      </c>
      <c r="D65" s="24" t="s">
        <v>70</v>
      </c>
      <c r="E65" s="24">
        <v>120</v>
      </c>
      <c r="F65" s="24" t="s">
        <v>10</v>
      </c>
      <c r="G65" s="24" t="s">
        <v>59</v>
      </c>
    </row>
    <row r="66" spans="1:7" ht="15" thickTop="1" thickBot="1">
      <c r="A66" s="44">
        <v>19</v>
      </c>
      <c r="B66" s="107"/>
      <c r="C66" s="23">
        <v>41</v>
      </c>
      <c r="D66" s="24" t="s">
        <v>21</v>
      </c>
      <c r="E66" s="25">
        <f>205+220+62+82+239+184+230+118+180+183+206+110+206+190+184+184+184+180+42+160+168+74+51+94+276+207+232+169+93+184+288+213+186+218+200+199+238+230+242</f>
        <v>6911</v>
      </c>
      <c r="F66" s="24" t="s">
        <v>13</v>
      </c>
      <c r="G66" s="24" t="s">
        <v>59</v>
      </c>
    </row>
    <row r="67" spans="1:7" ht="28.8" thickTop="1" thickBot="1">
      <c r="A67" s="44">
        <v>20</v>
      </c>
      <c r="B67" s="105" t="s">
        <v>12</v>
      </c>
      <c r="C67" s="44">
        <v>1</v>
      </c>
      <c r="D67" s="29" t="s">
        <v>55</v>
      </c>
      <c r="E67" s="64">
        <v>150</v>
      </c>
      <c r="F67" s="44" t="s">
        <v>10</v>
      </c>
      <c r="G67" s="44" t="s">
        <v>56</v>
      </c>
    </row>
    <row r="68" spans="1:7" ht="15" thickTop="1" thickBot="1">
      <c r="A68" s="44">
        <v>21</v>
      </c>
      <c r="B68" s="106"/>
      <c r="C68" s="44">
        <v>1</v>
      </c>
      <c r="D68" s="24" t="s">
        <v>34</v>
      </c>
      <c r="E68" s="25">
        <v>200</v>
      </c>
      <c r="F68" s="24" t="s">
        <v>10</v>
      </c>
      <c r="G68" s="24" t="s">
        <v>56</v>
      </c>
    </row>
    <row r="69" spans="1:7" ht="15.75" customHeight="1" thickTop="1" thickBot="1">
      <c r="A69" s="44">
        <v>22</v>
      </c>
      <c r="B69" s="106"/>
      <c r="C69" s="44">
        <v>1</v>
      </c>
      <c r="D69" s="24" t="s">
        <v>57</v>
      </c>
      <c r="E69" s="25">
        <v>450</v>
      </c>
      <c r="F69" s="24" t="s">
        <v>10</v>
      </c>
      <c r="G69" s="24" t="s">
        <v>56</v>
      </c>
    </row>
    <row r="70" spans="1:7" ht="15" thickTop="1" thickBot="1">
      <c r="A70" s="44">
        <v>23</v>
      </c>
      <c r="B70" s="106"/>
      <c r="C70" s="44">
        <v>1</v>
      </c>
      <c r="D70" s="24" t="s">
        <v>20</v>
      </c>
      <c r="E70" s="25">
        <v>960</v>
      </c>
      <c r="F70" s="24" t="s">
        <v>10</v>
      </c>
      <c r="G70" s="24" t="s">
        <v>56</v>
      </c>
    </row>
    <row r="71" spans="1:7" ht="15.75" customHeight="1" thickTop="1" thickBot="1">
      <c r="A71" s="44">
        <v>24</v>
      </c>
      <c r="B71" s="106"/>
      <c r="C71" s="44">
        <v>1</v>
      </c>
      <c r="D71" s="24" t="s">
        <v>58</v>
      </c>
      <c r="E71" s="25">
        <v>4800</v>
      </c>
      <c r="F71" s="24" t="s">
        <v>10</v>
      </c>
      <c r="G71" s="24" t="s">
        <v>56</v>
      </c>
    </row>
    <row r="72" spans="1:7" ht="15" thickTop="1" thickBot="1">
      <c r="A72" s="44">
        <v>25</v>
      </c>
      <c r="B72" s="107"/>
      <c r="C72" s="23">
        <v>1</v>
      </c>
      <c r="D72" s="24" t="s">
        <v>21</v>
      </c>
      <c r="E72" s="24">
        <v>390</v>
      </c>
      <c r="F72" s="24" t="s">
        <v>13</v>
      </c>
      <c r="G72" s="24" t="s">
        <v>59</v>
      </c>
    </row>
    <row r="73" spans="1:7" ht="15" thickTop="1" thickBot="1">
      <c r="A73" s="44">
        <v>26</v>
      </c>
      <c r="B73" s="78" t="s">
        <v>5</v>
      </c>
      <c r="C73" s="44"/>
      <c r="D73" s="24" t="s">
        <v>21</v>
      </c>
      <c r="E73" s="24"/>
      <c r="F73" s="24" t="s">
        <v>13</v>
      </c>
      <c r="G73" s="24" t="s">
        <v>59</v>
      </c>
    </row>
    <row r="74" spans="1:7" ht="15" thickTop="1" thickBot="1">
      <c r="A74" s="44">
        <v>27</v>
      </c>
      <c r="B74" s="105" t="s">
        <v>7</v>
      </c>
      <c r="C74" s="48">
        <v>4</v>
      </c>
      <c r="D74" s="62" t="s">
        <v>34</v>
      </c>
      <c r="E74" s="62">
        <f>600+500+400+200</f>
        <v>1700</v>
      </c>
      <c r="F74" s="62" t="s">
        <v>10</v>
      </c>
      <c r="G74" s="62" t="s">
        <v>56</v>
      </c>
    </row>
    <row r="75" spans="1:7" ht="15" thickTop="1" thickBot="1">
      <c r="A75" s="44">
        <v>28</v>
      </c>
      <c r="B75" s="106"/>
      <c r="C75" s="48">
        <v>3</v>
      </c>
      <c r="D75" s="62" t="s">
        <v>71</v>
      </c>
      <c r="E75" s="62">
        <f>1120+480+100</f>
        <v>1700</v>
      </c>
      <c r="F75" s="62" t="s">
        <v>10</v>
      </c>
      <c r="G75" s="62" t="s">
        <v>56</v>
      </c>
    </row>
    <row r="76" spans="1:7" ht="18.600000000000001" customHeight="1" thickTop="1" thickBot="1">
      <c r="A76" s="44">
        <v>29</v>
      </c>
      <c r="B76" s="106"/>
      <c r="C76" s="48">
        <v>1</v>
      </c>
      <c r="D76" s="62" t="s">
        <v>70</v>
      </c>
      <c r="E76" s="62">
        <f>920+180</f>
        <v>1100</v>
      </c>
      <c r="F76" s="62" t="s">
        <v>10</v>
      </c>
      <c r="G76" s="62" t="s">
        <v>56</v>
      </c>
    </row>
    <row r="77" spans="1:7" ht="16.5" customHeight="1" thickTop="1" thickBot="1">
      <c r="A77" s="44">
        <v>30</v>
      </c>
      <c r="B77" s="106"/>
      <c r="C77" s="48">
        <v>3</v>
      </c>
      <c r="D77" s="62" t="s">
        <v>37</v>
      </c>
      <c r="E77" s="62">
        <f>400+160+600</f>
        <v>1160</v>
      </c>
      <c r="F77" s="62" t="s">
        <v>10</v>
      </c>
      <c r="G77" s="62" t="s">
        <v>56</v>
      </c>
    </row>
    <row r="78" spans="1:7" ht="16.5" customHeight="1" thickTop="1" thickBot="1">
      <c r="A78" s="44">
        <v>31</v>
      </c>
      <c r="B78" s="134"/>
      <c r="C78" s="44">
        <v>5</v>
      </c>
      <c r="D78" s="24" t="s">
        <v>21</v>
      </c>
      <c r="E78" s="24">
        <f>1410+1800+1950+1080+990</f>
        <v>7230</v>
      </c>
      <c r="F78" s="24" t="s">
        <v>10</v>
      </c>
      <c r="G78" s="24" t="s">
        <v>59</v>
      </c>
    </row>
    <row r="79" spans="1:7" ht="15" thickTop="1" thickBot="1">
      <c r="A79" s="138" t="s">
        <v>4</v>
      </c>
      <c r="B79" s="138"/>
      <c r="C79" s="30">
        <f>SUM(C48:C78)</f>
        <v>90</v>
      </c>
      <c r="D79" s="30" t="s">
        <v>19</v>
      </c>
      <c r="E79" s="31" t="s">
        <v>19</v>
      </c>
      <c r="F79" s="30" t="s">
        <v>19</v>
      </c>
      <c r="G79" s="30" t="s">
        <v>19</v>
      </c>
    </row>
    <row r="80" spans="1:7" ht="15" thickTop="1" thickBot="1">
      <c r="A80" s="33"/>
      <c r="B80" s="26"/>
      <c r="C80" s="26"/>
      <c r="D80" s="26"/>
      <c r="E80" s="26"/>
      <c r="F80" s="26"/>
      <c r="G80" s="26"/>
    </row>
    <row r="81" spans="1:19" ht="15" thickTop="1" thickBot="1">
      <c r="A81" s="33"/>
      <c r="B81" s="32" t="s">
        <v>0</v>
      </c>
      <c r="C81" s="130">
        <v>45839</v>
      </c>
      <c r="D81" s="131"/>
      <c r="E81" s="33"/>
      <c r="F81" s="33"/>
      <c r="G81" s="33"/>
    </row>
    <row r="82" spans="1:19" ht="15" thickTop="1" thickBot="1">
      <c r="B82" s="33"/>
      <c r="C82" s="33"/>
      <c r="D82" s="33"/>
      <c r="E82" s="33"/>
      <c r="F82" s="33"/>
      <c r="G82" s="33"/>
    </row>
    <row r="83" spans="1:19" ht="15" thickTop="1" thickBot="1">
      <c r="B83" s="33"/>
      <c r="C83" s="33"/>
      <c r="D83" s="33"/>
      <c r="E83" s="33"/>
      <c r="F83" s="33"/>
      <c r="G83" s="33"/>
    </row>
    <row r="84" spans="1:19" ht="15" thickTop="1" thickBot="1">
      <c r="A84" s="143" t="s">
        <v>1</v>
      </c>
      <c r="B84" s="143" t="s">
        <v>2</v>
      </c>
      <c r="C84" s="34" t="s">
        <v>24</v>
      </c>
      <c r="D84" s="35" t="s">
        <v>25</v>
      </c>
      <c r="E84" s="152" t="s">
        <v>15</v>
      </c>
      <c r="F84" s="143" t="s">
        <v>6</v>
      </c>
      <c r="G84" s="34" t="s">
        <v>14</v>
      </c>
    </row>
    <row r="85" spans="1:19" ht="15" thickTop="1" thickBot="1">
      <c r="A85" s="143"/>
      <c r="B85" s="143"/>
      <c r="C85" s="36" t="s">
        <v>26</v>
      </c>
      <c r="D85" s="36" t="s">
        <v>27</v>
      </c>
      <c r="E85" s="152"/>
      <c r="F85" s="143"/>
      <c r="G85" s="36" t="s">
        <v>3</v>
      </c>
    </row>
    <row r="86" spans="1:19" ht="15" thickTop="1" thickBot="1">
      <c r="A86" s="24">
        <v>1</v>
      </c>
      <c r="B86" s="105" t="s">
        <v>18</v>
      </c>
      <c r="C86" s="44">
        <v>2</v>
      </c>
      <c r="D86" s="24" t="s">
        <v>37</v>
      </c>
      <c r="E86" s="25">
        <f>80+40</f>
        <v>120</v>
      </c>
      <c r="F86" s="24" t="s">
        <v>10</v>
      </c>
      <c r="G86" s="24" t="s">
        <v>51</v>
      </c>
    </row>
    <row r="87" spans="1:19" ht="15" thickTop="1" thickBot="1">
      <c r="A87" s="24">
        <v>2</v>
      </c>
      <c r="B87" s="106"/>
      <c r="C87" s="44">
        <v>2</v>
      </c>
      <c r="D87" s="24" t="s">
        <v>58</v>
      </c>
      <c r="E87" s="25">
        <v>2000</v>
      </c>
      <c r="F87" s="24" t="s">
        <v>10</v>
      </c>
      <c r="G87" s="24" t="s">
        <v>51</v>
      </c>
    </row>
    <row r="88" spans="1:19" ht="15" thickTop="1" thickBot="1">
      <c r="A88" s="24">
        <v>3</v>
      </c>
      <c r="B88" s="106"/>
      <c r="C88" s="44">
        <v>1</v>
      </c>
      <c r="D88" s="24" t="s">
        <v>28</v>
      </c>
      <c r="E88" s="25">
        <v>1000</v>
      </c>
      <c r="F88" s="24" t="s">
        <v>10</v>
      </c>
      <c r="G88" s="24" t="s">
        <v>51</v>
      </c>
    </row>
    <row r="89" spans="1:19" ht="15" thickTop="1" thickBot="1">
      <c r="A89" s="24">
        <v>4</v>
      </c>
      <c r="B89" s="107"/>
      <c r="C89" s="44">
        <v>1</v>
      </c>
      <c r="D89" s="24" t="s">
        <v>21</v>
      </c>
      <c r="E89" s="25">
        <v>660</v>
      </c>
      <c r="F89" s="24" t="s">
        <v>13</v>
      </c>
      <c r="G89" s="24" t="s">
        <v>51</v>
      </c>
    </row>
    <row r="90" spans="1:19" ht="15" thickTop="1" thickBot="1">
      <c r="A90" s="24">
        <v>5</v>
      </c>
      <c r="B90" s="149" t="s">
        <v>9</v>
      </c>
      <c r="C90" s="23">
        <v>1</v>
      </c>
      <c r="D90" s="24" t="s">
        <v>21</v>
      </c>
      <c r="E90" s="25">
        <v>204</v>
      </c>
      <c r="F90" s="24" t="s">
        <v>13</v>
      </c>
      <c r="G90" s="24" t="s">
        <v>51</v>
      </c>
    </row>
    <row r="91" spans="1:19" ht="15" thickTop="1" thickBot="1">
      <c r="A91" s="24">
        <v>6</v>
      </c>
      <c r="B91" s="150"/>
      <c r="C91" s="44">
        <v>2</v>
      </c>
      <c r="D91" s="24" t="s">
        <v>36</v>
      </c>
      <c r="E91" s="25">
        <f>240+120</f>
        <v>360</v>
      </c>
      <c r="F91" s="24" t="s">
        <v>10</v>
      </c>
      <c r="G91" s="24" t="s">
        <v>50</v>
      </c>
      <c r="J91" s="87" t="s">
        <v>47</v>
      </c>
      <c r="K91" s="87"/>
      <c r="L91" s="87"/>
    </row>
    <row r="92" spans="1:19" ht="15" thickTop="1" thickBot="1">
      <c r="A92" s="24">
        <v>7</v>
      </c>
      <c r="B92" s="150"/>
      <c r="C92" s="44">
        <v>2</v>
      </c>
      <c r="D92" s="24" t="s">
        <v>70</v>
      </c>
      <c r="E92" s="25">
        <f>80+480</f>
        <v>560</v>
      </c>
      <c r="F92" s="24" t="s">
        <v>10</v>
      </c>
      <c r="G92" s="24" t="s">
        <v>50</v>
      </c>
      <c r="J92" s="87"/>
      <c r="K92" s="87"/>
      <c r="L92" s="87"/>
    </row>
    <row r="93" spans="1:19" ht="15" thickTop="1" thickBot="1">
      <c r="A93" s="24">
        <v>8</v>
      </c>
      <c r="B93" s="150"/>
      <c r="C93" s="44">
        <v>2</v>
      </c>
      <c r="D93" s="24" t="s">
        <v>67</v>
      </c>
      <c r="E93" s="25">
        <f>480+1000</f>
        <v>1480</v>
      </c>
      <c r="F93" s="24" t="s">
        <v>10</v>
      </c>
      <c r="G93" s="24" t="s">
        <v>50</v>
      </c>
      <c r="J93" s="87"/>
      <c r="K93" s="87"/>
      <c r="L93" s="87"/>
    </row>
    <row r="94" spans="1:19" ht="16.5" customHeight="1" thickTop="1" thickBot="1">
      <c r="A94" s="24">
        <v>9</v>
      </c>
      <c r="B94" s="150"/>
      <c r="C94" s="44">
        <v>5</v>
      </c>
      <c r="D94" s="24" t="s">
        <v>68</v>
      </c>
      <c r="E94" s="25">
        <f>480+480+280+160+390</f>
        <v>1790</v>
      </c>
      <c r="F94" s="24" t="s">
        <v>10</v>
      </c>
      <c r="G94" s="24" t="s">
        <v>50</v>
      </c>
      <c r="J94" s="87"/>
      <c r="K94" s="87"/>
      <c r="L94" s="87"/>
      <c r="M94" s="108" t="s">
        <v>48</v>
      </c>
      <c r="N94" s="109"/>
      <c r="O94" s="109"/>
      <c r="P94" s="109"/>
      <c r="Q94" s="109"/>
      <c r="R94" s="109"/>
      <c r="S94" s="110"/>
    </row>
    <row r="95" spans="1:19" ht="15" thickTop="1" thickBot="1">
      <c r="A95" s="24">
        <v>10</v>
      </c>
      <c r="B95" s="150"/>
      <c r="C95" s="44">
        <v>1</v>
      </c>
      <c r="D95" s="24" t="s">
        <v>58</v>
      </c>
      <c r="E95" s="25">
        <v>6000</v>
      </c>
      <c r="F95" s="24" t="s">
        <v>10</v>
      </c>
      <c r="G95" s="24" t="s">
        <v>50</v>
      </c>
      <c r="J95" s="98" t="s">
        <v>64</v>
      </c>
      <c r="K95" s="98"/>
      <c r="L95" s="98"/>
      <c r="M95" s="92" t="s">
        <v>18</v>
      </c>
      <c r="N95" s="94" t="s">
        <v>9</v>
      </c>
      <c r="O95" s="94" t="s">
        <v>8</v>
      </c>
      <c r="P95" s="94" t="s">
        <v>11</v>
      </c>
      <c r="Q95" s="96" t="s">
        <v>12</v>
      </c>
      <c r="R95" s="94" t="s">
        <v>5</v>
      </c>
      <c r="S95" s="94" t="s">
        <v>7</v>
      </c>
    </row>
    <row r="96" spans="1:19" ht="15" thickTop="1" thickBot="1">
      <c r="A96" s="24">
        <v>11</v>
      </c>
      <c r="B96" s="151"/>
      <c r="C96" s="44">
        <v>1</v>
      </c>
      <c r="D96" s="44" t="s">
        <v>60</v>
      </c>
      <c r="E96" s="64">
        <v>300</v>
      </c>
      <c r="F96" s="44" t="s">
        <v>10</v>
      </c>
      <c r="G96" s="44" t="s">
        <v>50</v>
      </c>
      <c r="J96" s="98" t="s">
        <v>43</v>
      </c>
      <c r="K96" s="98"/>
      <c r="L96" s="57" t="s">
        <v>44</v>
      </c>
      <c r="M96" s="102"/>
      <c r="N96" s="103"/>
      <c r="O96" s="103"/>
      <c r="P96" s="103"/>
      <c r="Q96" s="104"/>
      <c r="R96" s="103"/>
      <c r="S96" s="103"/>
    </row>
    <row r="97" spans="1:19" ht="15" thickTop="1" thickBot="1">
      <c r="A97" s="24">
        <v>12</v>
      </c>
      <c r="B97" s="45" t="s">
        <v>8</v>
      </c>
      <c r="C97" s="48" t="s">
        <v>66</v>
      </c>
      <c r="D97" s="48" t="s">
        <v>66</v>
      </c>
      <c r="E97" s="48" t="s">
        <v>66</v>
      </c>
      <c r="F97" s="48" t="s">
        <v>66</v>
      </c>
      <c r="G97" s="48" t="s">
        <v>51</v>
      </c>
      <c r="J97" s="98" t="s">
        <v>52</v>
      </c>
      <c r="K97" s="98"/>
      <c r="L97" s="87">
        <f>SUM(M97:S98)</f>
        <v>0</v>
      </c>
      <c r="M97" s="91">
        <v>0</v>
      </c>
      <c r="N97" s="91">
        <v>0</v>
      </c>
      <c r="O97" s="91">
        <v>0</v>
      </c>
      <c r="P97" s="91">
        <v>0</v>
      </c>
      <c r="Q97" s="91">
        <v>0</v>
      </c>
      <c r="R97" s="91"/>
      <c r="S97" s="91">
        <v>0</v>
      </c>
    </row>
    <row r="98" spans="1:19" ht="15" thickTop="1" thickBot="1">
      <c r="A98" s="24">
        <v>13</v>
      </c>
      <c r="B98" s="105" t="s">
        <v>11</v>
      </c>
      <c r="C98" s="23">
        <v>3</v>
      </c>
      <c r="D98" s="24" t="s">
        <v>36</v>
      </c>
      <c r="E98" s="25">
        <f>240+120+120</f>
        <v>480</v>
      </c>
      <c r="F98" s="24" t="s">
        <v>10</v>
      </c>
      <c r="G98" s="24" t="s">
        <v>51</v>
      </c>
      <c r="J98" s="98"/>
      <c r="K98" s="98"/>
      <c r="L98" s="87"/>
      <c r="M98" s="91"/>
      <c r="N98" s="91"/>
      <c r="O98" s="91"/>
      <c r="P98" s="91"/>
      <c r="Q98" s="91"/>
      <c r="R98" s="91"/>
      <c r="S98" s="91"/>
    </row>
    <row r="99" spans="1:19" ht="15" thickTop="1" thickBot="1">
      <c r="A99" s="24">
        <v>14</v>
      </c>
      <c r="B99" s="106"/>
      <c r="C99" s="44">
        <v>2</v>
      </c>
      <c r="D99" s="24" t="s">
        <v>20</v>
      </c>
      <c r="E99" s="24">
        <f>120+480</f>
        <v>600</v>
      </c>
      <c r="F99" s="24" t="s">
        <v>10</v>
      </c>
      <c r="G99" s="24" t="s">
        <v>51</v>
      </c>
      <c r="J99" s="87" t="s">
        <v>45</v>
      </c>
      <c r="K99" s="87"/>
      <c r="L99" s="87">
        <f>SUM(M99:S100)</f>
        <v>34</v>
      </c>
      <c r="M99" s="91">
        <v>2</v>
      </c>
      <c r="N99" s="91">
        <v>20</v>
      </c>
      <c r="O99" s="91">
        <v>3</v>
      </c>
      <c r="P99" s="91">
        <v>6</v>
      </c>
      <c r="Q99" s="91">
        <v>2</v>
      </c>
      <c r="R99" s="91"/>
      <c r="S99" s="91">
        <v>1</v>
      </c>
    </row>
    <row r="100" spans="1:19" ht="15" thickTop="1" thickBot="1">
      <c r="A100" s="24">
        <v>15</v>
      </c>
      <c r="B100" s="106"/>
      <c r="C100" s="44">
        <v>2</v>
      </c>
      <c r="D100" s="24" t="s">
        <v>28</v>
      </c>
      <c r="E100" s="24">
        <f>600+400</f>
        <v>1000</v>
      </c>
      <c r="F100" s="24" t="s">
        <v>10</v>
      </c>
      <c r="G100" s="24" t="s">
        <v>51</v>
      </c>
      <c r="J100" s="87"/>
      <c r="K100" s="87"/>
      <c r="L100" s="87"/>
      <c r="M100" s="91"/>
      <c r="N100" s="91"/>
      <c r="O100" s="91"/>
      <c r="P100" s="91"/>
      <c r="Q100" s="91"/>
      <c r="R100" s="91"/>
      <c r="S100" s="91"/>
    </row>
    <row r="101" spans="1:19" ht="15" thickTop="1" thickBot="1">
      <c r="A101" s="24">
        <v>16</v>
      </c>
      <c r="B101" s="106"/>
      <c r="C101" s="44">
        <v>2</v>
      </c>
      <c r="D101" s="24" t="s">
        <v>67</v>
      </c>
      <c r="E101" s="24">
        <f>400+600</f>
        <v>1000</v>
      </c>
      <c r="F101" s="24" t="s">
        <v>10</v>
      </c>
      <c r="G101" s="24" t="s">
        <v>51</v>
      </c>
      <c r="J101" s="87" t="s">
        <v>46</v>
      </c>
      <c r="K101" s="87"/>
      <c r="L101" s="88">
        <f>SUM(M101:S103)</f>
        <v>13</v>
      </c>
      <c r="M101" s="91">
        <v>0</v>
      </c>
      <c r="N101" s="91">
        <v>8</v>
      </c>
      <c r="O101" s="91">
        <v>0</v>
      </c>
      <c r="P101" s="91">
        <v>1</v>
      </c>
      <c r="Q101" s="91">
        <v>1</v>
      </c>
      <c r="R101" s="91"/>
      <c r="S101" s="91">
        <v>3</v>
      </c>
    </row>
    <row r="102" spans="1:19" ht="15" thickTop="1" thickBot="1">
      <c r="A102" s="24">
        <v>17</v>
      </c>
      <c r="B102" s="106"/>
      <c r="C102" s="44">
        <v>2</v>
      </c>
      <c r="D102" s="24" t="s">
        <v>28</v>
      </c>
      <c r="E102" s="24">
        <f>600+400</f>
        <v>1000</v>
      </c>
      <c r="F102" s="24" t="s">
        <v>10</v>
      </c>
      <c r="G102" s="24" t="s">
        <v>51</v>
      </c>
      <c r="J102" s="87"/>
      <c r="K102" s="87"/>
      <c r="L102" s="89"/>
      <c r="M102" s="91"/>
      <c r="N102" s="91"/>
      <c r="O102" s="91"/>
      <c r="P102" s="91"/>
      <c r="Q102" s="91"/>
      <c r="R102" s="91"/>
      <c r="S102" s="91"/>
    </row>
    <row r="103" spans="1:19" ht="15" thickTop="1" thickBot="1">
      <c r="A103" s="24">
        <v>18</v>
      </c>
      <c r="B103" s="107"/>
      <c r="C103" s="44">
        <v>41</v>
      </c>
      <c r="D103" s="24" t="s">
        <v>21</v>
      </c>
      <c r="E103" s="25">
        <f>205+220+62+82+239+184+230+118+180+183+206+110+206+190+184+184+184+180+42+160+100+68+74+51+94+276+207+232+169+93+184+288+213+186+218+200+199+238+230+242</f>
        <v>6911</v>
      </c>
      <c r="F103" s="24" t="s">
        <v>10</v>
      </c>
      <c r="G103" s="24" t="s">
        <v>51</v>
      </c>
      <c r="J103" s="87"/>
      <c r="K103" s="87"/>
      <c r="L103" s="90"/>
      <c r="M103" s="91"/>
      <c r="N103" s="91"/>
      <c r="O103" s="91"/>
      <c r="P103" s="91"/>
      <c r="Q103" s="91"/>
      <c r="R103" s="91"/>
      <c r="S103" s="91"/>
    </row>
    <row r="104" spans="1:19" ht="15" thickTop="1" thickBot="1">
      <c r="A104" s="24">
        <v>19</v>
      </c>
      <c r="B104" s="149" t="s">
        <v>12</v>
      </c>
      <c r="C104" s="23">
        <v>1</v>
      </c>
      <c r="D104" s="24" t="s">
        <v>60</v>
      </c>
      <c r="E104" s="24">
        <v>100</v>
      </c>
      <c r="F104" s="24" t="s">
        <v>10</v>
      </c>
      <c r="G104" s="24" t="s">
        <v>50</v>
      </c>
    </row>
    <row r="105" spans="1:19" ht="15" thickTop="1" thickBot="1">
      <c r="A105" s="24">
        <v>20</v>
      </c>
      <c r="B105" s="150"/>
      <c r="C105" s="23">
        <v>2</v>
      </c>
      <c r="D105" s="24" t="s">
        <v>57</v>
      </c>
      <c r="E105" s="24">
        <f>300+300</f>
        <v>600</v>
      </c>
      <c r="F105" s="24" t="s">
        <v>10</v>
      </c>
      <c r="G105" s="24" t="s">
        <v>50</v>
      </c>
    </row>
    <row r="106" spans="1:19" ht="15" thickTop="1" thickBot="1">
      <c r="A106" s="24">
        <v>21</v>
      </c>
      <c r="B106" s="150"/>
      <c r="C106" s="44">
        <v>1</v>
      </c>
      <c r="D106" s="24" t="s">
        <v>37</v>
      </c>
      <c r="E106" s="24">
        <v>120</v>
      </c>
      <c r="F106" s="24" t="s">
        <v>10</v>
      </c>
      <c r="G106" s="24" t="s">
        <v>50</v>
      </c>
    </row>
    <row r="107" spans="1:19" ht="15" thickTop="1" thickBot="1">
      <c r="A107" s="24">
        <v>22</v>
      </c>
      <c r="B107" s="150"/>
      <c r="C107" s="23">
        <v>1</v>
      </c>
      <c r="D107" s="24" t="s">
        <v>20</v>
      </c>
      <c r="E107" s="24">
        <v>960</v>
      </c>
      <c r="F107" s="24" t="s">
        <v>10</v>
      </c>
      <c r="G107" s="24" t="s">
        <v>50</v>
      </c>
    </row>
    <row r="108" spans="1:19" ht="15" thickTop="1" thickBot="1">
      <c r="A108" s="24">
        <v>23</v>
      </c>
      <c r="B108" s="163"/>
      <c r="C108" s="44">
        <v>1</v>
      </c>
      <c r="D108" s="24" t="s">
        <v>58</v>
      </c>
      <c r="E108" s="24">
        <v>2880</v>
      </c>
      <c r="F108" s="24" t="s">
        <v>10</v>
      </c>
      <c r="G108" s="24" t="s">
        <v>51</v>
      </c>
    </row>
    <row r="109" spans="1:19" ht="15" thickTop="1" thickBot="1">
      <c r="A109" s="24">
        <v>24</v>
      </c>
      <c r="B109" s="24" t="s">
        <v>5</v>
      </c>
      <c r="C109" s="23"/>
      <c r="D109" s="24" t="s">
        <v>21</v>
      </c>
      <c r="E109" s="24"/>
      <c r="F109" s="24" t="s">
        <v>13</v>
      </c>
      <c r="G109" s="24" t="s">
        <v>51</v>
      </c>
    </row>
    <row r="110" spans="1:19" ht="15" thickTop="1" thickBot="1">
      <c r="A110" s="24">
        <v>25</v>
      </c>
      <c r="B110" s="105" t="s">
        <v>7</v>
      </c>
      <c r="C110" s="44">
        <v>3</v>
      </c>
      <c r="D110" s="24" t="s">
        <v>41</v>
      </c>
      <c r="E110" s="24">
        <f>400+160+600</f>
        <v>1160</v>
      </c>
      <c r="F110" s="24" t="s">
        <v>10</v>
      </c>
      <c r="G110" s="24" t="s">
        <v>51</v>
      </c>
    </row>
    <row r="111" spans="1:19" ht="15" thickTop="1" thickBot="1">
      <c r="A111" s="24">
        <v>26</v>
      </c>
      <c r="B111" s="106"/>
      <c r="C111" s="44">
        <v>5</v>
      </c>
      <c r="D111" s="24" t="s">
        <v>21</v>
      </c>
      <c r="E111" s="25">
        <f>1410+1800+1950+1080+990</f>
        <v>7230</v>
      </c>
      <c r="F111" s="24" t="s">
        <v>13</v>
      </c>
      <c r="G111" s="24" t="s">
        <v>51</v>
      </c>
    </row>
    <row r="112" spans="1:19" ht="15" thickTop="1" thickBot="1">
      <c r="A112" s="24">
        <v>27</v>
      </c>
      <c r="B112" s="106"/>
      <c r="C112" s="44">
        <v>4</v>
      </c>
      <c r="D112" s="24" t="s">
        <v>36</v>
      </c>
      <c r="E112" s="25">
        <f>600+500+400+200</f>
        <v>1700</v>
      </c>
      <c r="F112" s="24" t="s">
        <v>10</v>
      </c>
      <c r="G112" s="24" t="s">
        <v>51</v>
      </c>
    </row>
    <row r="113" spans="1:19" ht="15" thickTop="1" thickBot="1">
      <c r="A113" s="24">
        <v>28</v>
      </c>
      <c r="B113" s="107"/>
      <c r="C113" s="28">
        <v>5</v>
      </c>
      <c r="D113" s="29" t="s">
        <v>70</v>
      </c>
      <c r="E113" s="25">
        <f>1120+480+100+920+180</f>
        <v>2800</v>
      </c>
      <c r="F113" s="24" t="s">
        <v>10</v>
      </c>
      <c r="G113" s="24" t="s">
        <v>51</v>
      </c>
    </row>
    <row r="114" spans="1:19" ht="15" thickTop="1" thickBot="1">
      <c r="A114" s="140" t="s">
        <v>4</v>
      </c>
      <c r="B114" s="140"/>
      <c r="C114" s="30">
        <f>SUM(C86:C113)</f>
        <v>95</v>
      </c>
      <c r="D114" s="30" t="s">
        <v>19</v>
      </c>
      <c r="E114" s="31" t="s">
        <v>19</v>
      </c>
      <c r="F114" s="30" t="s">
        <v>19</v>
      </c>
      <c r="G114" s="30" t="s">
        <v>19</v>
      </c>
    </row>
    <row r="115" spans="1:19" ht="15" thickTop="1" thickBot="1">
      <c r="A115" s="33"/>
      <c r="B115" s="26"/>
      <c r="C115" s="26"/>
      <c r="D115" s="26"/>
      <c r="E115" s="26"/>
      <c r="F115" s="26"/>
      <c r="G115" s="26"/>
    </row>
    <row r="116" spans="1:19" ht="15" thickTop="1" thickBot="1">
      <c r="A116" s="38"/>
      <c r="B116" s="32" t="s">
        <v>0</v>
      </c>
      <c r="C116" s="130">
        <v>45870</v>
      </c>
      <c r="D116" s="131"/>
      <c r="E116" s="33"/>
      <c r="F116" s="33"/>
      <c r="G116" s="33"/>
    </row>
    <row r="117" spans="1:19" ht="15" thickTop="1" thickBot="1">
      <c r="B117" s="33"/>
      <c r="C117" s="33"/>
      <c r="D117" s="33"/>
      <c r="E117" s="33"/>
      <c r="F117" s="33"/>
      <c r="G117" s="33"/>
      <c r="J117" s="87" t="s">
        <v>47</v>
      </c>
      <c r="K117" s="87"/>
      <c r="L117" s="87"/>
    </row>
    <row r="118" spans="1:19" ht="15" thickTop="1" thickBot="1">
      <c r="B118" s="38"/>
      <c r="C118" s="38"/>
      <c r="D118" s="38"/>
      <c r="E118" s="38"/>
      <c r="F118" s="38"/>
      <c r="G118" s="38"/>
      <c r="J118" s="87"/>
      <c r="K118" s="87"/>
      <c r="L118" s="87"/>
    </row>
    <row r="119" spans="1:19" ht="14.25" customHeight="1" thickTop="1" thickBot="1">
      <c r="A119" s="153" t="s">
        <v>1</v>
      </c>
      <c r="B119" s="155" t="s">
        <v>2</v>
      </c>
      <c r="C119" s="161" t="s">
        <v>22</v>
      </c>
      <c r="D119" s="112" t="s">
        <v>23</v>
      </c>
      <c r="E119" s="157" t="s">
        <v>15</v>
      </c>
      <c r="F119" s="159" t="s">
        <v>6</v>
      </c>
      <c r="G119" s="112" t="s">
        <v>32</v>
      </c>
      <c r="J119" s="87"/>
      <c r="K119" s="87"/>
      <c r="L119" s="87"/>
    </row>
    <row r="120" spans="1:19" ht="15" thickTop="1" thickBot="1">
      <c r="A120" s="154"/>
      <c r="B120" s="156"/>
      <c r="C120" s="162"/>
      <c r="D120" s="113"/>
      <c r="E120" s="158"/>
      <c r="F120" s="160"/>
      <c r="G120" s="113"/>
      <c r="J120" s="87"/>
      <c r="K120" s="87"/>
      <c r="L120" s="87"/>
      <c r="M120" s="108" t="s">
        <v>48</v>
      </c>
      <c r="N120" s="109"/>
      <c r="O120" s="109"/>
      <c r="P120" s="109"/>
      <c r="Q120" s="109"/>
      <c r="R120" s="109"/>
      <c r="S120" s="110"/>
    </row>
    <row r="121" spans="1:19" ht="15" thickTop="1" thickBot="1">
      <c r="A121" s="42">
        <v>1</v>
      </c>
      <c r="B121" s="105" t="s">
        <v>18</v>
      </c>
      <c r="C121" s="72">
        <v>1</v>
      </c>
      <c r="D121" s="72" t="s">
        <v>37</v>
      </c>
      <c r="E121" s="76">
        <v>120</v>
      </c>
      <c r="F121" s="77" t="s">
        <v>10</v>
      </c>
      <c r="G121" s="72" t="s">
        <v>51</v>
      </c>
      <c r="J121" s="114" t="s">
        <v>65</v>
      </c>
      <c r="K121" s="115"/>
      <c r="L121" s="116"/>
      <c r="M121" s="60" t="s">
        <v>18</v>
      </c>
      <c r="N121" s="59" t="s">
        <v>9</v>
      </c>
      <c r="O121" s="59" t="s">
        <v>8</v>
      </c>
      <c r="P121" s="59" t="s">
        <v>11</v>
      </c>
      <c r="Q121" s="61" t="s">
        <v>12</v>
      </c>
      <c r="R121" s="59" t="s">
        <v>5</v>
      </c>
      <c r="S121" s="59" t="s">
        <v>7</v>
      </c>
    </row>
    <row r="122" spans="1:19" ht="15" thickTop="1" thickBot="1">
      <c r="A122" s="42">
        <v>2</v>
      </c>
      <c r="B122" s="106"/>
      <c r="C122" s="72">
        <v>2</v>
      </c>
      <c r="D122" s="72" t="s">
        <v>34</v>
      </c>
      <c r="E122" s="76">
        <f>40+60</f>
        <v>100</v>
      </c>
      <c r="F122" s="77" t="s">
        <v>10</v>
      </c>
      <c r="G122" s="72" t="s">
        <v>51</v>
      </c>
      <c r="J122" s="98" t="s">
        <v>43</v>
      </c>
      <c r="K122" s="98"/>
      <c r="L122" s="57" t="s">
        <v>44</v>
      </c>
    </row>
    <row r="123" spans="1:19" ht="15" thickTop="1" thickBot="1">
      <c r="A123" s="42">
        <v>3</v>
      </c>
      <c r="B123" s="107"/>
      <c r="C123" s="72">
        <v>2</v>
      </c>
      <c r="D123" s="72" t="s">
        <v>58</v>
      </c>
      <c r="E123" s="76">
        <f>1000+500</f>
        <v>1500</v>
      </c>
      <c r="F123" s="77" t="s">
        <v>10</v>
      </c>
      <c r="G123" s="72" t="s">
        <v>51</v>
      </c>
      <c r="J123" s="98" t="s">
        <v>52</v>
      </c>
      <c r="K123" s="98"/>
      <c r="L123" s="87">
        <f>SUM(M123:S124)</f>
        <v>0</v>
      </c>
      <c r="M123" s="91">
        <v>0</v>
      </c>
      <c r="N123" s="91">
        <v>0</v>
      </c>
      <c r="O123" s="91">
        <v>0</v>
      </c>
      <c r="P123" s="91">
        <v>0</v>
      </c>
      <c r="Q123" s="91">
        <v>0</v>
      </c>
      <c r="R123" s="91">
        <v>0</v>
      </c>
      <c r="S123" s="91">
        <v>0</v>
      </c>
    </row>
    <row r="124" spans="1:19" ht="15" thickTop="1" thickBot="1">
      <c r="A124" s="42">
        <v>4</v>
      </c>
      <c r="B124" s="105" t="s">
        <v>9</v>
      </c>
      <c r="C124" s="44"/>
      <c r="D124" s="24" t="s">
        <v>39</v>
      </c>
      <c r="E124" s="25"/>
      <c r="F124" s="24" t="s">
        <v>10</v>
      </c>
      <c r="G124" s="24" t="s">
        <v>50</v>
      </c>
      <c r="J124" s="98"/>
      <c r="K124" s="98"/>
      <c r="L124" s="87"/>
      <c r="M124" s="91"/>
      <c r="N124" s="91"/>
      <c r="O124" s="91"/>
      <c r="P124" s="91"/>
      <c r="Q124" s="91"/>
      <c r="R124" s="91"/>
      <c r="S124" s="91"/>
    </row>
    <row r="125" spans="1:19" ht="15" thickTop="1" thickBot="1">
      <c r="A125" s="42">
        <v>5</v>
      </c>
      <c r="B125" s="106"/>
      <c r="C125" s="44"/>
      <c r="D125" s="24" t="s">
        <v>28</v>
      </c>
      <c r="E125" s="25"/>
      <c r="F125" s="24" t="s">
        <v>10</v>
      </c>
      <c r="G125" s="24" t="s">
        <v>35</v>
      </c>
      <c r="J125" s="87" t="s">
        <v>45</v>
      </c>
      <c r="K125" s="87"/>
      <c r="L125" s="87">
        <f>SUM(M125:S126)</f>
        <v>8</v>
      </c>
      <c r="M125" s="91">
        <v>2</v>
      </c>
      <c r="N125" s="91"/>
      <c r="O125" s="91">
        <v>2</v>
      </c>
      <c r="P125" s="91"/>
      <c r="Q125" s="91">
        <v>2</v>
      </c>
      <c r="R125" s="91"/>
      <c r="S125" s="91">
        <v>2</v>
      </c>
    </row>
    <row r="126" spans="1:19" ht="15" thickTop="1" thickBot="1">
      <c r="A126" s="42">
        <v>6</v>
      </c>
      <c r="B126" s="106"/>
      <c r="C126" s="44"/>
      <c r="D126" s="24" t="s">
        <v>21</v>
      </c>
      <c r="E126" s="25"/>
      <c r="F126" s="24" t="s">
        <v>13</v>
      </c>
      <c r="G126" s="24" t="s">
        <v>51</v>
      </c>
      <c r="J126" s="87"/>
      <c r="K126" s="87"/>
      <c r="L126" s="87"/>
      <c r="M126" s="91"/>
      <c r="N126" s="91"/>
      <c r="O126" s="91"/>
      <c r="P126" s="91"/>
      <c r="Q126" s="91"/>
      <c r="R126" s="91"/>
      <c r="S126" s="91"/>
    </row>
    <row r="127" spans="1:19" ht="15" thickTop="1" thickBot="1">
      <c r="A127" s="42">
        <v>7</v>
      </c>
      <c r="B127" s="106"/>
      <c r="C127" s="44"/>
      <c r="D127" s="24" t="s">
        <v>20</v>
      </c>
      <c r="E127" s="25"/>
      <c r="F127" s="24" t="s">
        <v>10</v>
      </c>
      <c r="G127" s="24" t="s">
        <v>50</v>
      </c>
      <c r="J127" s="87" t="s">
        <v>46</v>
      </c>
      <c r="K127" s="87"/>
      <c r="L127" s="88">
        <f>SUM(M127:S129)</f>
        <v>2</v>
      </c>
      <c r="M127" s="91">
        <v>0</v>
      </c>
      <c r="N127" s="91"/>
      <c r="O127" s="91">
        <v>0</v>
      </c>
      <c r="P127" s="91"/>
      <c r="Q127" s="91">
        <v>0</v>
      </c>
      <c r="R127" s="91"/>
      <c r="S127" s="91">
        <v>2</v>
      </c>
    </row>
    <row r="128" spans="1:19" ht="15" thickTop="1" thickBot="1">
      <c r="A128" s="42">
        <v>8</v>
      </c>
      <c r="B128" s="107"/>
      <c r="C128" s="44"/>
      <c r="D128" s="24" t="s">
        <v>36</v>
      </c>
      <c r="E128" s="25"/>
      <c r="F128" s="24" t="s">
        <v>10</v>
      </c>
      <c r="G128" s="24" t="s">
        <v>50</v>
      </c>
      <c r="J128" s="87"/>
      <c r="K128" s="87"/>
      <c r="L128" s="89"/>
      <c r="M128" s="91"/>
      <c r="N128" s="91"/>
      <c r="O128" s="91"/>
      <c r="P128" s="91"/>
      <c r="Q128" s="91"/>
      <c r="R128" s="91"/>
      <c r="S128" s="91"/>
    </row>
    <row r="129" spans="1:19" ht="15" thickTop="1" thickBot="1">
      <c r="A129" s="42">
        <v>9</v>
      </c>
      <c r="B129" s="80" t="s">
        <v>8</v>
      </c>
      <c r="C129" s="48">
        <v>1</v>
      </c>
      <c r="D129" s="48" t="s">
        <v>21</v>
      </c>
      <c r="E129" s="48">
        <v>1188</v>
      </c>
      <c r="F129" s="48" t="s">
        <v>13</v>
      </c>
      <c r="G129" s="48" t="s">
        <v>51</v>
      </c>
      <c r="J129" s="87"/>
      <c r="K129" s="87"/>
      <c r="L129" s="90"/>
      <c r="M129" s="91"/>
      <c r="N129" s="91"/>
      <c r="O129" s="91"/>
      <c r="P129" s="91"/>
      <c r="Q129" s="91"/>
      <c r="R129" s="91"/>
      <c r="S129" s="91"/>
    </row>
    <row r="130" spans="1:19" ht="15" thickTop="1" thickBot="1">
      <c r="A130" s="42">
        <v>10</v>
      </c>
      <c r="B130" s="105" t="s">
        <v>11</v>
      </c>
      <c r="C130" s="55"/>
      <c r="D130" s="37" t="s">
        <v>21</v>
      </c>
      <c r="E130" s="37"/>
      <c r="F130" s="37" t="s">
        <v>13</v>
      </c>
      <c r="G130" s="37" t="s">
        <v>51</v>
      </c>
    </row>
    <row r="131" spans="1:19" ht="15" thickTop="1" thickBot="1">
      <c r="A131" s="42">
        <v>11</v>
      </c>
      <c r="B131" s="106"/>
      <c r="C131" s="55"/>
      <c r="D131" s="37" t="s">
        <v>20</v>
      </c>
      <c r="E131" s="37"/>
      <c r="F131" s="37" t="s">
        <v>10</v>
      </c>
      <c r="G131" s="37" t="s">
        <v>51</v>
      </c>
    </row>
    <row r="132" spans="1:19" ht="15" thickTop="1" thickBot="1">
      <c r="A132" s="42">
        <v>12</v>
      </c>
      <c r="B132" s="107"/>
      <c r="C132" s="55"/>
      <c r="D132" s="37" t="s">
        <v>38</v>
      </c>
      <c r="E132" s="37"/>
      <c r="F132" s="37" t="s">
        <v>10</v>
      </c>
      <c r="G132" s="37" t="s">
        <v>42</v>
      </c>
    </row>
    <row r="133" spans="1:19" ht="15" thickTop="1" thickBot="1">
      <c r="A133" s="42">
        <v>13</v>
      </c>
      <c r="B133" s="149" t="s">
        <v>12</v>
      </c>
      <c r="C133" s="55">
        <v>1</v>
      </c>
      <c r="D133" s="37" t="s">
        <v>58</v>
      </c>
      <c r="E133" s="37">
        <v>1920</v>
      </c>
      <c r="F133" s="37" t="s">
        <v>10</v>
      </c>
      <c r="G133" s="37" t="s">
        <v>50</v>
      </c>
    </row>
    <row r="134" spans="1:19" ht="14.4" customHeight="1" thickTop="1" thickBot="1">
      <c r="A134" s="42">
        <v>14</v>
      </c>
      <c r="B134" s="150"/>
      <c r="C134" s="55">
        <v>1</v>
      </c>
      <c r="D134" s="37" t="s">
        <v>38</v>
      </c>
      <c r="E134" s="37">
        <v>80</v>
      </c>
      <c r="F134" s="37" t="s">
        <v>10</v>
      </c>
      <c r="G134" s="37" t="s">
        <v>50</v>
      </c>
    </row>
    <row r="135" spans="1:19" ht="14.4" customHeight="1" thickTop="1" thickBot="1">
      <c r="A135" s="42">
        <v>15</v>
      </c>
      <c r="B135" s="150"/>
      <c r="C135" s="55">
        <v>1</v>
      </c>
      <c r="D135" s="37" t="s">
        <v>60</v>
      </c>
      <c r="E135" s="37">
        <v>150</v>
      </c>
      <c r="F135" s="37" t="s">
        <v>10</v>
      </c>
      <c r="G135" s="37" t="s">
        <v>50</v>
      </c>
    </row>
    <row r="136" spans="1:19" ht="15" thickTop="1" thickBot="1">
      <c r="A136" s="42">
        <v>16</v>
      </c>
      <c r="B136" s="150"/>
      <c r="C136" s="55">
        <v>1</v>
      </c>
      <c r="D136" s="37" t="s">
        <v>67</v>
      </c>
      <c r="E136" s="37">
        <v>450</v>
      </c>
      <c r="F136" s="37" t="s">
        <v>10</v>
      </c>
      <c r="G136" s="37" t="s">
        <v>50</v>
      </c>
    </row>
    <row r="137" spans="1:19" ht="15" thickTop="1" thickBot="1">
      <c r="A137" s="42">
        <v>17</v>
      </c>
      <c r="B137" s="150"/>
      <c r="C137" s="55">
        <v>1</v>
      </c>
      <c r="D137" s="37" t="s">
        <v>57</v>
      </c>
      <c r="E137" s="37">
        <v>450</v>
      </c>
      <c r="F137" s="37" t="s">
        <v>10</v>
      </c>
      <c r="G137" s="37" t="s">
        <v>50</v>
      </c>
    </row>
    <row r="138" spans="1:19" ht="15" thickTop="1" thickBot="1">
      <c r="A138" s="42">
        <v>18</v>
      </c>
      <c r="B138" s="151"/>
      <c r="C138" s="55">
        <v>1</v>
      </c>
      <c r="D138" s="37" t="s">
        <v>70</v>
      </c>
      <c r="E138" s="65">
        <v>960</v>
      </c>
      <c r="F138" s="37" t="s">
        <v>10</v>
      </c>
      <c r="G138" s="66" t="s">
        <v>50</v>
      </c>
    </row>
    <row r="139" spans="1:19" ht="15" thickTop="1" thickBot="1">
      <c r="A139" s="42">
        <v>19</v>
      </c>
      <c r="B139" s="37" t="s">
        <v>5</v>
      </c>
      <c r="C139" s="67"/>
      <c r="D139" s="67" t="s">
        <v>21</v>
      </c>
      <c r="E139" s="67"/>
      <c r="F139" s="67" t="s">
        <v>13</v>
      </c>
      <c r="G139" s="67" t="s">
        <v>49</v>
      </c>
    </row>
    <row r="140" spans="1:19" ht="15" thickTop="1" thickBot="1">
      <c r="A140" s="42">
        <v>20</v>
      </c>
      <c r="B140" s="105" t="s">
        <v>7</v>
      </c>
      <c r="C140" s="55">
        <v>3</v>
      </c>
      <c r="D140" s="37" t="s">
        <v>37</v>
      </c>
      <c r="E140" s="37">
        <f>100+400+200</f>
        <v>700</v>
      </c>
      <c r="F140" s="37" t="s">
        <v>10</v>
      </c>
      <c r="G140" s="37" t="s">
        <v>51</v>
      </c>
    </row>
    <row r="141" spans="1:19" ht="15" thickTop="1" thickBot="1">
      <c r="A141" s="42">
        <v>21</v>
      </c>
      <c r="B141" s="106"/>
      <c r="C141" s="55">
        <v>3</v>
      </c>
      <c r="D141" s="37" t="s">
        <v>70</v>
      </c>
      <c r="E141" s="37">
        <f>200+750+480</f>
        <v>1430</v>
      </c>
      <c r="F141" s="37" t="s">
        <v>10</v>
      </c>
      <c r="G141" s="37" t="s">
        <v>51</v>
      </c>
    </row>
    <row r="142" spans="1:19" ht="15" thickTop="1" thickBot="1">
      <c r="A142" s="42">
        <v>22</v>
      </c>
      <c r="B142" s="107"/>
      <c r="C142" s="55">
        <v>2</v>
      </c>
      <c r="D142" s="37" t="s">
        <v>36</v>
      </c>
      <c r="E142" s="37">
        <f>200+200</f>
        <v>400</v>
      </c>
      <c r="F142" s="37" t="s">
        <v>10</v>
      </c>
      <c r="G142" s="37" t="s">
        <v>51</v>
      </c>
    </row>
    <row r="143" spans="1:19" ht="15" thickTop="1" thickBot="1">
      <c r="A143" s="139" t="s">
        <v>4</v>
      </c>
      <c r="B143" s="140"/>
      <c r="C143" s="63">
        <f>SUM(C121:C142)</f>
        <v>20</v>
      </c>
      <c r="D143" s="63" t="s">
        <v>19</v>
      </c>
      <c r="E143" s="68" t="s">
        <v>19</v>
      </c>
      <c r="F143" s="63" t="s">
        <v>19</v>
      </c>
      <c r="G143" s="63" t="s">
        <v>19</v>
      </c>
    </row>
    <row r="144" spans="1:19" ht="14.4" thickTop="1">
      <c r="A144" s="83"/>
      <c r="B144" s="84"/>
      <c r="C144" s="85"/>
      <c r="D144" s="85"/>
      <c r="E144" s="86"/>
      <c r="F144" s="85"/>
      <c r="G144" s="85"/>
    </row>
    <row r="145" spans="1:7">
      <c r="A145" s="83"/>
      <c r="B145" s="85"/>
      <c r="C145" s="85"/>
      <c r="D145" s="85"/>
      <c r="E145" s="86"/>
      <c r="F145" s="85"/>
      <c r="G145" s="85"/>
    </row>
    <row r="146" spans="1:7" ht="15" customHeight="1">
      <c r="A146" s="83"/>
      <c r="B146" s="85"/>
      <c r="C146" s="85"/>
      <c r="D146" s="85"/>
      <c r="E146" s="86"/>
      <c r="F146" s="85"/>
      <c r="G146" s="85"/>
    </row>
    <row r="147" spans="1:7" ht="14.4" thickBot="1">
      <c r="A147" s="83"/>
      <c r="B147" s="85"/>
      <c r="C147" s="85"/>
      <c r="D147" s="85"/>
      <c r="E147" s="86"/>
      <c r="F147" s="85"/>
      <c r="G147" s="85"/>
    </row>
    <row r="148" spans="1:7" ht="15" thickTop="1" thickBot="1">
      <c r="A148" s="114" t="s">
        <v>72</v>
      </c>
      <c r="B148" s="115"/>
      <c r="C148" s="116"/>
    </row>
    <row r="149" spans="1:7" ht="28.8" thickTop="1" thickBot="1">
      <c r="A149" s="43" t="s">
        <v>1</v>
      </c>
      <c r="B149" s="6" t="s">
        <v>29</v>
      </c>
      <c r="C149" s="7" t="s">
        <v>31</v>
      </c>
      <c r="D149" s="5"/>
      <c r="E149" s="5"/>
      <c r="F149" s="5"/>
      <c r="G149" s="5"/>
    </row>
    <row r="150" spans="1:7" ht="14.4" customHeight="1" thickTop="1" thickBot="1">
      <c r="A150" s="81">
        <v>1</v>
      </c>
      <c r="B150" s="9" t="s">
        <v>18</v>
      </c>
      <c r="C150" s="49">
        <f>SUM(C25+C26+C27+C48+C49+C50+C86+C87+C88+C89+C121+C122+C123)</f>
        <v>21</v>
      </c>
      <c r="D150" s="3"/>
      <c r="E150" s="2"/>
      <c r="F150" s="2"/>
      <c r="G150" s="2"/>
    </row>
    <row r="151" spans="1:7" ht="15" customHeight="1" thickTop="1" thickBot="1">
      <c r="A151" s="81">
        <v>2</v>
      </c>
      <c r="B151" s="8" t="s">
        <v>9</v>
      </c>
      <c r="C151" s="50">
        <f>SUM(+C28+C29+C51+C52+C53+C54+C55+C56+C57+C58+C90+C91+C96+C124+C125+C126+C127+C128)</f>
        <v>33</v>
      </c>
      <c r="D151" s="3"/>
      <c r="E151" s="2"/>
      <c r="F151" s="2"/>
      <c r="G151" s="2"/>
    </row>
    <row r="152" spans="1:7" ht="15" thickTop="1" thickBot="1">
      <c r="A152" s="81">
        <v>3</v>
      </c>
      <c r="B152" s="10" t="s">
        <v>8</v>
      </c>
      <c r="C152" s="51">
        <f>SUM(+C30+C59+C129)</f>
        <v>3</v>
      </c>
      <c r="D152" s="4"/>
      <c r="E152" s="2"/>
      <c r="F152" s="2"/>
      <c r="G152" s="2"/>
    </row>
    <row r="153" spans="1:7" ht="15" thickTop="1" thickBot="1">
      <c r="A153" s="81">
        <v>4</v>
      </c>
      <c r="B153" s="10" t="s">
        <v>11</v>
      </c>
      <c r="C153" s="51">
        <f>SUM(C31+C32+C33+C60+C61+C62+C63+C64+C65+C66+C98+C99+C102+C103+C130+C131+C132)</f>
        <v>117</v>
      </c>
      <c r="D153" s="4"/>
      <c r="E153" s="2"/>
      <c r="F153" s="2"/>
      <c r="G153" s="2"/>
    </row>
    <row r="154" spans="1:7" ht="15" customHeight="1" thickTop="1" thickBot="1">
      <c r="A154" s="81">
        <v>5</v>
      </c>
      <c r="B154" s="9" t="s">
        <v>12</v>
      </c>
      <c r="C154" s="52">
        <f>SUM(C34+C35+C36+C67+C68+C69+C70+C71+C72+C104+C105+C106+C107+C108+C133+C134+C135+C136+C137+C138)</f>
        <v>21</v>
      </c>
      <c r="D154" s="4"/>
      <c r="E154" s="2"/>
      <c r="F154" s="2"/>
      <c r="G154" s="2"/>
    </row>
    <row r="155" spans="1:7" ht="15" customHeight="1" thickTop="1" thickBot="1">
      <c r="A155" s="81">
        <v>6</v>
      </c>
      <c r="B155" s="11" t="s">
        <v>30</v>
      </c>
      <c r="C155" s="53">
        <f>SUM(C37+C73+C109+C139)</f>
        <v>11</v>
      </c>
      <c r="D155" s="4"/>
      <c r="E155" s="2"/>
      <c r="F155" s="2"/>
      <c r="G155" s="2"/>
    </row>
    <row r="156" spans="1:7" ht="15" customHeight="1" thickTop="1" thickBot="1">
      <c r="A156" s="81">
        <v>7</v>
      </c>
      <c r="B156" s="11" t="s">
        <v>7</v>
      </c>
      <c r="C156" s="53">
        <f>SUM(C38+C39+C40+C74+C75+C76+C77+C78+C110+C111+C112+C113+C140+C141+C142)</f>
        <v>49</v>
      </c>
      <c r="D156" s="4"/>
      <c r="E156" s="2"/>
      <c r="F156" s="2"/>
      <c r="G156" s="2"/>
    </row>
    <row r="157" spans="1:7" ht="15" customHeight="1" thickTop="1" thickBot="1">
      <c r="B157" s="82" t="s">
        <v>73</v>
      </c>
      <c r="C157" s="54">
        <f>SUM(C150:C156)</f>
        <v>255</v>
      </c>
      <c r="D157" s="4"/>
      <c r="E157" s="2"/>
      <c r="F157" s="2"/>
      <c r="G157" s="2"/>
    </row>
    <row r="158" spans="1:7" ht="14.4" thickTop="1"/>
    <row r="161" spans="2:5" ht="14.4" thickBot="1"/>
    <row r="162" spans="2:5" ht="15" thickTop="1" thickBot="1">
      <c r="B162" s="119" t="s">
        <v>33</v>
      </c>
      <c r="C162" s="120"/>
      <c r="D162" s="121"/>
    </row>
    <row r="163" spans="2:5" ht="14.4" thickTop="1">
      <c r="B163" s="122" t="s">
        <v>47</v>
      </c>
      <c r="C163" s="123"/>
      <c r="D163" s="124"/>
    </row>
    <row r="164" spans="2:5" ht="14.4" thickBot="1">
      <c r="B164" s="125"/>
      <c r="C164" s="126"/>
      <c r="D164" s="127"/>
    </row>
    <row r="165" spans="2:5" ht="15" thickTop="1" thickBot="1">
      <c r="B165" s="114" t="s">
        <v>61</v>
      </c>
      <c r="C165" s="115"/>
      <c r="D165" s="116"/>
    </row>
    <row r="166" spans="2:5" ht="15" thickTop="1" thickBot="1">
      <c r="B166" s="114" t="s">
        <v>43</v>
      </c>
      <c r="C166" s="116"/>
      <c r="D166" s="57" t="s">
        <v>44</v>
      </c>
      <c r="E166" s="56"/>
    </row>
    <row r="167" spans="2:5" ht="15" thickTop="1" thickBot="1">
      <c r="B167" s="132" t="s">
        <v>52</v>
      </c>
      <c r="C167" s="133"/>
      <c r="D167" s="58">
        <f>SUM(L29,L51,L97,L123)</f>
        <v>11</v>
      </c>
      <c r="E167" s="75">
        <f>SUM(M29:S30,M51:S52,M97:S98,M123:S124)</f>
        <v>11</v>
      </c>
    </row>
    <row r="168" spans="2:5" ht="15" thickTop="1" thickBot="1">
      <c r="B168" s="117" t="s">
        <v>45</v>
      </c>
      <c r="C168" s="118"/>
      <c r="D168" s="58">
        <f>SUM(L31,L53,L99,L125)</f>
        <v>117</v>
      </c>
      <c r="E168" s="75">
        <f>SUM(M30:S31,M52:S53,M98:S99,M124:S125)</f>
        <v>117</v>
      </c>
    </row>
    <row r="169" spans="2:5" ht="15" thickTop="1" thickBot="1">
      <c r="B169" s="117" t="s">
        <v>46</v>
      </c>
      <c r="C169" s="118"/>
      <c r="D169" s="58">
        <f>SUM(L101,L127,L55,L33)</f>
        <v>52</v>
      </c>
      <c r="E169" s="75">
        <f>SUM(M55:S57,M33:S35,M101:S103,M127:S129)</f>
        <v>52</v>
      </c>
    </row>
    <row r="170" spans="2:5" ht="14.4" thickTop="1"/>
  </sheetData>
  <mergeCells count="205">
    <mergeCell ref="B124:B128"/>
    <mergeCell ref="A84:A85"/>
    <mergeCell ref="B84:B85"/>
    <mergeCell ref="C3:K3"/>
    <mergeCell ref="C4:K4"/>
    <mergeCell ref="C5:K5"/>
    <mergeCell ref="B90:B96"/>
    <mergeCell ref="B98:B103"/>
    <mergeCell ref="E84:E85"/>
    <mergeCell ref="F84:F85"/>
    <mergeCell ref="A119:A120"/>
    <mergeCell ref="B119:B120"/>
    <mergeCell ref="E119:E120"/>
    <mergeCell ref="F119:F120"/>
    <mergeCell ref="C116:D116"/>
    <mergeCell ref="C119:C120"/>
    <mergeCell ref="B104:B108"/>
    <mergeCell ref="E46:E47"/>
    <mergeCell ref="A16:G16"/>
    <mergeCell ref="A18:G18"/>
    <mergeCell ref="C20:D20"/>
    <mergeCell ref="A23:A24"/>
    <mergeCell ref="B23:B24"/>
    <mergeCell ref="E23:E24"/>
    <mergeCell ref="F23:F24"/>
    <mergeCell ref="F46:F47"/>
    <mergeCell ref="B31:B33"/>
    <mergeCell ref="B28:B29"/>
    <mergeCell ref="B38:B40"/>
    <mergeCell ref="A41:B41"/>
    <mergeCell ref="A46:A47"/>
    <mergeCell ref="B46:B47"/>
    <mergeCell ref="B25:B27"/>
    <mergeCell ref="B169:C169"/>
    <mergeCell ref="B166:C166"/>
    <mergeCell ref="B162:D162"/>
    <mergeCell ref="B163:D164"/>
    <mergeCell ref="C43:D43"/>
    <mergeCell ref="D119:D120"/>
    <mergeCell ref="C81:D81"/>
    <mergeCell ref="B165:D165"/>
    <mergeCell ref="B168:C168"/>
    <mergeCell ref="B167:C167"/>
    <mergeCell ref="B48:B50"/>
    <mergeCell ref="B110:B113"/>
    <mergeCell ref="B74:B78"/>
    <mergeCell ref="B130:B132"/>
    <mergeCell ref="B51:B58"/>
    <mergeCell ref="B60:B66"/>
    <mergeCell ref="B67:B72"/>
    <mergeCell ref="A79:B79"/>
    <mergeCell ref="A148:C148"/>
    <mergeCell ref="A143:B143"/>
    <mergeCell ref="B133:B138"/>
    <mergeCell ref="A114:B114"/>
    <mergeCell ref="B140:B142"/>
    <mergeCell ref="B121:B123"/>
    <mergeCell ref="J95:L95"/>
    <mergeCell ref="J96:K96"/>
    <mergeCell ref="J97:K98"/>
    <mergeCell ref="L97:L98"/>
    <mergeCell ref="J101:K103"/>
    <mergeCell ref="L101:L103"/>
    <mergeCell ref="J122:K122"/>
    <mergeCell ref="J123:K124"/>
    <mergeCell ref="G119:G120"/>
    <mergeCell ref="J121:L121"/>
    <mergeCell ref="J117:L120"/>
    <mergeCell ref="J99:K100"/>
    <mergeCell ref="L99:L100"/>
    <mergeCell ref="L123:L124"/>
    <mergeCell ref="J23:L26"/>
    <mergeCell ref="J29:K30"/>
    <mergeCell ref="L29:L30"/>
    <mergeCell ref="J31:K32"/>
    <mergeCell ref="L31:L32"/>
    <mergeCell ref="J33:K35"/>
    <mergeCell ref="L33:L35"/>
    <mergeCell ref="J27:L27"/>
    <mergeCell ref="J28:K28"/>
    <mergeCell ref="M26:S26"/>
    <mergeCell ref="J45:L48"/>
    <mergeCell ref="M48:S48"/>
    <mergeCell ref="P33:P35"/>
    <mergeCell ref="Q33:Q35"/>
    <mergeCell ref="R33:R35"/>
    <mergeCell ref="S33:S35"/>
    <mergeCell ref="P29:P30"/>
    <mergeCell ref="Q29:Q30"/>
    <mergeCell ref="R29:R30"/>
    <mergeCell ref="S29:S30"/>
    <mergeCell ref="N31:N32"/>
    <mergeCell ref="O31:O32"/>
    <mergeCell ref="P31:P32"/>
    <mergeCell ref="Q31:Q32"/>
    <mergeCell ref="R31:R32"/>
    <mergeCell ref="S31:S32"/>
    <mergeCell ref="M29:M30"/>
    <mergeCell ref="M31:M32"/>
    <mergeCell ref="N29:N30"/>
    <mergeCell ref="O29:O30"/>
    <mergeCell ref="M33:M35"/>
    <mergeCell ref="N33:N35"/>
    <mergeCell ref="O33:O35"/>
    <mergeCell ref="N51:N52"/>
    <mergeCell ref="O51:O52"/>
    <mergeCell ref="P51:P52"/>
    <mergeCell ref="Q51:Q52"/>
    <mergeCell ref="R51:R52"/>
    <mergeCell ref="M51:M52"/>
    <mergeCell ref="S51:S52"/>
    <mergeCell ref="M53:M54"/>
    <mergeCell ref="N53:N54"/>
    <mergeCell ref="R53:R54"/>
    <mergeCell ref="Q97:Q98"/>
    <mergeCell ref="Q99:Q100"/>
    <mergeCell ref="R123:R124"/>
    <mergeCell ref="S123:S124"/>
    <mergeCell ref="M123:M124"/>
    <mergeCell ref="N123:N124"/>
    <mergeCell ref="O123:O124"/>
    <mergeCell ref="S127:S129"/>
    <mergeCell ref="R101:R103"/>
    <mergeCell ref="S101:S103"/>
    <mergeCell ref="M125:M126"/>
    <mergeCell ref="N125:N126"/>
    <mergeCell ref="O125:O126"/>
    <mergeCell ref="P125:P126"/>
    <mergeCell ref="Q125:Q126"/>
    <mergeCell ref="R125:R126"/>
    <mergeCell ref="S125:S126"/>
    <mergeCell ref="Q127:Q129"/>
    <mergeCell ref="R127:R129"/>
    <mergeCell ref="S55:S57"/>
    <mergeCell ref="M94:S94"/>
    <mergeCell ref="M55:M57"/>
    <mergeCell ref="N55:N57"/>
    <mergeCell ref="O55:O57"/>
    <mergeCell ref="P123:P124"/>
    <mergeCell ref="M120:S120"/>
    <mergeCell ref="M101:M103"/>
    <mergeCell ref="N101:N103"/>
    <mergeCell ref="O101:O103"/>
    <mergeCell ref="P101:P103"/>
    <mergeCell ref="Q101:Q103"/>
    <mergeCell ref="R97:R98"/>
    <mergeCell ref="S97:S98"/>
    <mergeCell ref="M99:M100"/>
    <mergeCell ref="N99:N100"/>
    <mergeCell ref="O99:O100"/>
    <mergeCell ref="P99:P100"/>
    <mergeCell ref="R99:R100"/>
    <mergeCell ref="S99:S100"/>
    <mergeCell ref="M97:M98"/>
    <mergeCell ref="N97:N98"/>
    <mergeCell ref="O97:O98"/>
    <mergeCell ref="P97:P98"/>
    <mergeCell ref="R27:R28"/>
    <mergeCell ref="S27:S28"/>
    <mergeCell ref="B34:B36"/>
    <mergeCell ref="M95:M96"/>
    <mergeCell ref="N95:N96"/>
    <mergeCell ref="O95:O96"/>
    <mergeCell ref="P95:P96"/>
    <mergeCell ref="Q95:Q96"/>
    <mergeCell ref="R95:R96"/>
    <mergeCell ref="S95:S96"/>
    <mergeCell ref="B86:B89"/>
    <mergeCell ref="M49:M50"/>
    <mergeCell ref="N49:N50"/>
    <mergeCell ref="O49:O50"/>
    <mergeCell ref="P49:P50"/>
    <mergeCell ref="Q49:Q50"/>
    <mergeCell ref="R49:R50"/>
    <mergeCell ref="S49:S50"/>
    <mergeCell ref="J91:L94"/>
    <mergeCell ref="J55:K57"/>
    <mergeCell ref="L55:L57"/>
    <mergeCell ref="J53:K54"/>
    <mergeCell ref="S53:S54"/>
    <mergeCell ref="R55:R57"/>
    <mergeCell ref="J127:K129"/>
    <mergeCell ref="L127:L129"/>
    <mergeCell ref="M127:M129"/>
    <mergeCell ref="N127:N129"/>
    <mergeCell ref="O127:O129"/>
    <mergeCell ref="Q123:Q124"/>
    <mergeCell ref="P127:P129"/>
    <mergeCell ref="M27:M28"/>
    <mergeCell ref="N27:N28"/>
    <mergeCell ref="O27:O28"/>
    <mergeCell ref="P27:P28"/>
    <mergeCell ref="Q27:Q28"/>
    <mergeCell ref="L53:L54"/>
    <mergeCell ref="O53:O54"/>
    <mergeCell ref="P53:P54"/>
    <mergeCell ref="Q53:Q54"/>
    <mergeCell ref="J49:L49"/>
    <mergeCell ref="J50:K50"/>
    <mergeCell ref="J51:K52"/>
    <mergeCell ref="L51:L52"/>
    <mergeCell ref="P55:P57"/>
    <mergeCell ref="Q55:Q57"/>
    <mergeCell ref="J125:K126"/>
    <mergeCell ref="L125:L126"/>
  </mergeCells>
  <conditionalFormatting sqref="C157">
    <cfRule type="expression" dxfId="3" priority="4">
      <formula>$C$157=#REF!</formula>
    </cfRule>
  </conditionalFormatting>
  <conditionalFormatting sqref="D167">
    <cfRule type="expression" dxfId="2" priority="3">
      <formula>$D$167=$E$167</formula>
    </cfRule>
  </conditionalFormatting>
  <conditionalFormatting sqref="D168">
    <cfRule type="expression" dxfId="1" priority="2">
      <formula>$D$168=$E$168</formula>
    </cfRule>
  </conditionalFormatting>
  <conditionalFormatting sqref="D169">
    <cfRule type="expression" dxfId="0" priority="1">
      <formula>$D$169=$E$169</formula>
    </cfRule>
  </conditionalFormatting>
  <pageMargins left="0.70866141732283472" right="0.70866141732283472" top="0.74803149606299213" bottom="0.74803149606299213" header="0.31496062992125984" footer="0.31496062992125984"/>
  <pageSetup scale="33" fitToHeight="2" orientation="portrait" r:id="rId1"/>
  <rowBreaks count="1" manualBreakCount="1">
    <brk id="145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MAYO-AGOSTO</vt:lpstr>
      <vt:lpstr>'MAYO-AGOSTO'!Área_de_impresión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Rene  Gonzalez Morales</dc:creator>
  <cp:lastModifiedBy>CARLOS CALDERON</cp:lastModifiedBy>
  <cp:lastPrinted>2025-10-01T14:09:29Z</cp:lastPrinted>
  <dcterms:created xsi:type="dcterms:W3CDTF">2018-08-30T17:28:14Z</dcterms:created>
  <dcterms:modified xsi:type="dcterms:W3CDTF">2025-10-01T14:12:14Z</dcterms:modified>
</cp:coreProperties>
</file>