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cecalderon\Documents\MIS DOCUMENTOS 2024 - ADMIN7\INFORMACIÓN PÚBLICA 2024\PUBLICACIONES 2024\8 Agosto 2024\Logistica\Dirección\"/>
    </mc:Choice>
  </mc:AlternateContent>
  <xr:revisionPtr revIDLastSave="0" documentId="13_ncr:1_{E7020A0E-B904-41F2-95DE-4E532B0CB664}" xr6:coauthVersionLast="36" xr6:coauthVersionMax="36" xr10:uidLastSave="{00000000-0000-0000-0000-000000000000}"/>
  <bookViews>
    <workbookView xWindow="0" yWindow="0" windowWidth="8760" windowHeight="8565" xr2:uid="{00000000-000D-0000-FFFF-FFFF00000000}"/>
  </bookViews>
  <sheets>
    <sheet name="MAYO - AGOSTO 2024" sheetId="8" r:id="rId1"/>
  </sheets>
  <definedNames>
    <definedName name="_xlnm.Print_Area" localSheetId="0">'MAYO - AGOSTO 2024'!$A$16:$G$147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8" l="1"/>
  <c r="E131" i="8"/>
  <c r="C141" i="8" l="1"/>
  <c r="C140" i="8"/>
  <c r="E114" i="8"/>
  <c r="E113" i="8"/>
  <c r="E112" i="8"/>
  <c r="C135" i="8" l="1"/>
  <c r="E110" i="8"/>
  <c r="E109" i="8"/>
  <c r="E108" i="8"/>
  <c r="A109" i="8"/>
  <c r="A110" i="8" s="1"/>
  <c r="A111" i="8" s="1"/>
  <c r="C146" i="8" l="1"/>
  <c r="E134" i="8"/>
  <c r="E133" i="8"/>
  <c r="C144" i="8" l="1"/>
  <c r="C143" i="8"/>
  <c r="E129" i="8"/>
  <c r="E128" i="8"/>
  <c r="E130" i="8"/>
  <c r="E126" i="8"/>
  <c r="E125" i="8"/>
  <c r="E124" i="8"/>
  <c r="E121" i="8" l="1"/>
  <c r="E120" i="8"/>
  <c r="E123" i="8"/>
  <c r="E119" i="8"/>
  <c r="E93" i="8" l="1"/>
  <c r="E92" i="8"/>
  <c r="E91" i="8"/>
  <c r="E90" i="8"/>
  <c r="E80" i="8"/>
  <c r="E95" i="8"/>
  <c r="E98" i="8"/>
  <c r="E86" i="8"/>
  <c r="E88" i="8"/>
  <c r="E84" i="8"/>
  <c r="E68" i="8" l="1"/>
  <c r="E59" i="8" l="1"/>
  <c r="E56" i="8"/>
  <c r="A112" i="8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E66" i="8"/>
  <c r="E55" i="8"/>
  <c r="E71" i="8"/>
  <c r="E69" i="8"/>
  <c r="A127" i="8" l="1"/>
  <c r="A128" i="8" s="1"/>
  <c r="A129" i="8" s="1"/>
  <c r="A130" i="8" s="1"/>
  <c r="A131" i="8" s="1"/>
  <c r="A132" i="8" s="1"/>
  <c r="A133" i="8" s="1"/>
  <c r="A134" i="8" s="1"/>
  <c r="E63" i="8"/>
  <c r="E61" i="8"/>
  <c r="E65" i="8"/>
  <c r="C44" i="8"/>
  <c r="E42" i="8"/>
  <c r="E31" i="8"/>
  <c r="E32" i="8" l="1"/>
  <c r="E30" i="8"/>
  <c r="E29" i="8"/>
  <c r="E26" i="8" l="1"/>
  <c r="A26" i="8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E41" i="8"/>
  <c r="E36" i="8" l="1"/>
  <c r="E34" i="8"/>
  <c r="E37" i="8" l="1"/>
  <c r="E159" i="8" l="1"/>
  <c r="A80" i="8" l="1"/>
  <c r="A81" i="8" l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C72" i="8"/>
  <c r="A52" i="8" l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E158" i="8" l="1"/>
  <c r="E157" i="8"/>
  <c r="L54" i="8" l="1"/>
  <c r="L111" i="8" l="1"/>
  <c r="L109" i="8"/>
  <c r="L107" i="8"/>
  <c r="L88" i="8"/>
  <c r="L86" i="8"/>
  <c r="L84" i="8"/>
  <c r="L58" i="8"/>
  <c r="L56" i="8"/>
  <c r="L33" i="8"/>
  <c r="L31" i="8"/>
  <c r="L29" i="8"/>
  <c r="D159" i="8" l="1"/>
  <c r="D157" i="8"/>
  <c r="D158" i="8"/>
  <c r="C101" i="8" l="1"/>
  <c r="D139" i="8" l="1"/>
  <c r="C147" i="8"/>
</calcChain>
</file>

<file path=xl/sharedStrings.xml><?xml version="1.0" encoding="utf-8"?>
<sst xmlns="http://schemas.openxmlformats.org/spreadsheetml/2006/main" count="466" uniqueCount="93">
  <si>
    <t>MES:</t>
  </si>
  <si>
    <t>No.</t>
  </si>
  <si>
    <t>BODEGA</t>
  </si>
  <si>
    <t>TRATADO</t>
  </si>
  <si>
    <t>TOTALES</t>
  </si>
  <si>
    <t>Retalhuleu</t>
  </si>
  <si>
    <t xml:space="preserve">UNIDAD </t>
  </si>
  <si>
    <t>Tactic</t>
  </si>
  <si>
    <t>Ipala</t>
  </si>
  <si>
    <t>Fraijanes</t>
  </si>
  <si>
    <t>ml.</t>
  </si>
  <si>
    <t>Los Amates</t>
  </si>
  <si>
    <t>Quetzaltenango</t>
  </si>
  <si>
    <t>Pastillas</t>
  </si>
  <si>
    <t>PRODUCTO O AMBIENTE</t>
  </si>
  <si>
    <t>CANTIDAD UTILIZADA</t>
  </si>
  <si>
    <t>Tratamientos preventivos y curativos de los productos almacenados en bodegas</t>
  </si>
  <si>
    <t>Dirección de Logística</t>
  </si>
  <si>
    <t>Chimaltenango</t>
  </si>
  <si>
    <t>-</t>
  </si>
  <si>
    <t>Vapona</t>
  </si>
  <si>
    <t>Phosamine</t>
  </si>
  <si>
    <t>No. DE APLICACIONES</t>
  </si>
  <si>
    <t>QUÍMICO UTILIZADO</t>
  </si>
  <si>
    <t>No. DE</t>
  </si>
  <si>
    <t>QUÍMICO</t>
  </si>
  <si>
    <t>APLICACIONES</t>
  </si>
  <si>
    <t>UTILIZADO</t>
  </si>
  <si>
    <t>Bodega</t>
  </si>
  <si>
    <t xml:space="preserve">Retalhuleu </t>
  </si>
  <si>
    <t>No. De aplicaciónes</t>
  </si>
  <si>
    <t>PRODUCTO O AMBIENTE TRATADO</t>
  </si>
  <si>
    <t>RESUMEN</t>
  </si>
  <si>
    <t>Total</t>
  </si>
  <si>
    <t>K-othrine</t>
  </si>
  <si>
    <t>K-othine</t>
  </si>
  <si>
    <t>K-obiol</t>
  </si>
  <si>
    <t>K-otrine</t>
  </si>
  <si>
    <t>Aceite Mineral</t>
  </si>
  <si>
    <t>Interior Bodegas</t>
  </si>
  <si>
    <t>--</t>
  </si>
  <si>
    <t>Maiz</t>
  </si>
  <si>
    <t>k-obiol</t>
  </si>
  <si>
    <t>Actividad</t>
  </si>
  <si>
    <t>Cantidad</t>
  </si>
  <si>
    <t>monitoreo de calidad fisica de los alimentos</t>
  </si>
  <si>
    <t>Verificacion del alimentos previo al despacho</t>
  </si>
  <si>
    <t>MONITOREO DE CALIDAD FISICA DE LOS ALIMENTOS EN LA RECEPCION, ALMACENAMIENTO Y DESPACHO.</t>
  </si>
  <si>
    <t>Bodegas</t>
  </si>
  <si>
    <t>Preventivo</t>
  </si>
  <si>
    <t>Curativo</t>
  </si>
  <si>
    <t>verificacion de los alimentos previo a la recepción</t>
  </si>
  <si>
    <t>Parasitol</t>
  </si>
  <si>
    <t>k-otrine</t>
  </si>
  <si>
    <t>----</t>
  </si>
  <si>
    <t>Preventiva</t>
  </si>
  <si>
    <t>aceite mineral</t>
  </si>
  <si>
    <t>Curativa</t>
  </si>
  <si>
    <t>---</t>
  </si>
  <si>
    <t>Totem</t>
  </si>
  <si>
    <t xml:space="preserve">Aquafog </t>
  </si>
  <si>
    <t>pastilla</t>
  </si>
  <si>
    <t>MAYO - AGOSTO 2024</t>
  </si>
  <si>
    <t>MAYO</t>
  </si>
  <si>
    <t>JUNIO</t>
  </si>
  <si>
    <t>AGOSTO</t>
  </si>
  <si>
    <t>JULIO</t>
  </si>
  <si>
    <t>Fenoxi</t>
  </si>
  <si>
    <t xml:space="preserve">Preventiva </t>
  </si>
  <si>
    <t>Hedonal</t>
  </si>
  <si>
    <t>Glifosato</t>
  </si>
  <si>
    <t>Imbrex</t>
  </si>
  <si>
    <t>ltrs.</t>
  </si>
  <si>
    <t>L</t>
  </si>
  <si>
    <t>Hermax</t>
  </si>
  <si>
    <t>Silka-wet</t>
  </si>
  <si>
    <t>Inverex</t>
  </si>
  <si>
    <t>Aceite mineral</t>
  </si>
  <si>
    <t>Roundup</t>
  </si>
  <si>
    <t>Adherente</t>
  </si>
  <si>
    <t>INSTITUTO NACIONAL DE COMERCIALIZACIÓN AGRÍCOLA   - INDECA  -</t>
  </si>
  <si>
    <r>
      <t>DIRECCIÓN QUE ACTUALIZA</t>
    </r>
    <r>
      <rPr>
        <sz val="12"/>
        <rFont val="Arial"/>
        <family val="2"/>
      </rPr>
      <t>:</t>
    </r>
  </si>
  <si>
    <t>UNIDAD:</t>
  </si>
  <si>
    <r>
      <t>RESPONSABLE</t>
    </r>
    <r>
      <rPr>
        <sz val="12"/>
        <rFont val="Arial"/>
        <family val="2"/>
      </rPr>
      <t>:</t>
    </r>
  </si>
  <si>
    <t>FECHA:</t>
  </si>
  <si>
    <t>22 de septiembre de 2024</t>
  </si>
  <si>
    <t>BASE LEGAL:</t>
  </si>
  <si>
    <t>Ley del Presupuesto General de Ingresos y Egresos del Estado - Decreto 54-2022</t>
  </si>
  <si>
    <t>Lisbeth Guissela Perucho Gómez</t>
  </si>
  <si>
    <t>Logística</t>
  </si>
  <si>
    <t>Supervisión de Bodegas</t>
  </si>
  <si>
    <t>Artículo 20 Intervenciones Relevantes</t>
  </si>
  <si>
    <t>PERÍODO: MAYO -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</si>
</sst>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sz val="11"/>
      <name val="Arial"/>
      <family val="2"/>
    </font>
    <font>
      <b/>
      <sz val="1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double">
        <color theme="4"/>
      </left>
      <right/>
      <top style="double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 style="thin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 style="double">
        <color theme="4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/>
      <right style="double">
        <color theme="4"/>
      </right>
      <top/>
      <bottom/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/>
      <top/>
      <bottom/>
      <diagonal/>
    </border>
    <border>
      <left style="double">
        <color theme="4"/>
      </left>
      <right style="double">
        <color theme="4"/>
      </right>
      <top/>
      <bottom/>
      <diagonal/>
    </border>
    <border>
      <left/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theme="4"/>
      </left>
      <right/>
      <top/>
      <bottom style="double">
        <color theme="4"/>
      </bottom>
      <diagonal/>
    </border>
    <border>
      <left style="double">
        <color theme="4"/>
      </left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3" borderId="0" applyNumberFormat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9" xfId="0" applyBorder="1"/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4" borderId="1" xfId="1" applyFont="1" applyFill="1" applyAlignment="1">
      <alignment horizontal="center"/>
    </xf>
    <xf numFmtId="0" fontId="3" fillId="0" borderId="1" xfId="1" applyFont="1"/>
    <xf numFmtId="0" fontId="3" fillId="0" borderId="1" xfId="1" applyFont="1" applyAlignment="1">
      <alignment horizontal="right"/>
    </xf>
    <xf numFmtId="0" fontId="3" fillId="2" borderId="1" xfId="1" applyFont="1" applyFill="1" applyAlignment="1">
      <alignment horizontal="center"/>
    </xf>
    <xf numFmtId="4" fontId="3" fillId="2" borderId="1" xfId="1" applyNumberFormat="1" applyFont="1" applyFill="1" applyAlignment="1">
      <alignment horizontal="center"/>
    </xf>
    <xf numFmtId="0" fontId="4" fillId="0" borderId="1" xfId="1" applyFont="1" applyFill="1" applyAlignment="1">
      <alignment horizontal="center"/>
    </xf>
    <xf numFmtId="0" fontId="4" fillId="0" borderId="1" xfId="1" applyFont="1" applyFill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6" fillId="0" borderId="1" xfId="1" applyFont="1" applyFill="1" applyAlignment="1">
      <alignment horizontal="center" vertical="center"/>
    </xf>
    <xf numFmtId="0" fontId="6" fillId="0" borderId="1" xfId="1" applyFont="1" applyFill="1" applyAlignment="1">
      <alignment horizontal="center"/>
    </xf>
    <xf numFmtId="3" fontId="6" fillId="0" borderId="1" xfId="1" applyNumberFormat="1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1" xfId="1" applyFont="1" applyFill="1" applyAlignment="1">
      <alignment horizontal="center" vertical="center"/>
    </xf>
    <xf numFmtId="0" fontId="6" fillId="0" borderId="1" xfId="1" applyFont="1" applyFill="1" applyAlignment="1">
      <alignment horizontal="center" wrapText="1"/>
    </xf>
    <xf numFmtId="0" fontId="6" fillId="0" borderId="1" xfId="1" applyFont="1" applyFill="1" applyAlignment="1">
      <alignment horizontal="center" vertical="center"/>
    </xf>
    <xf numFmtId="0" fontId="9" fillId="2" borderId="1" xfId="1" applyFont="1" applyFill="1" applyAlignment="1">
      <alignment horizontal="center"/>
    </xf>
    <xf numFmtId="4" fontId="9" fillId="2" borderId="1" xfId="1" applyNumberFormat="1" applyFont="1" applyFill="1" applyAlignment="1">
      <alignment horizontal="center"/>
    </xf>
    <xf numFmtId="0" fontId="9" fillId="0" borderId="1" xfId="1" applyFont="1" applyAlignment="1">
      <alignment horizontal="right"/>
    </xf>
    <xf numFmtId="0" fontId="9" fillId="0" borderId="1" xfId="1" applyFont="1"/>
    <xf numFmtId="0" fontId="9" fillId="2" borderId="19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/>
    </xf>
    <xf numFmtId="0" fontId="9" fillId="0" borderId="2" xfId="1" applyFont="1" applyBorder="1"/>
    <xf numFmtId="0" fontId="6" fillId="0" borderId="1" xfId="1" applyFont="1" applyFill="1" applyAlignment="1">
      <alignment horizontal="center" vertical="center"/>
    </xf>
    <xf numFmtId="0" fontId="6" fillId="0" borderId="0" xfId="0" applyFont="1"/>
    <xf numFmtId="0" fontId="9" fillId="4" borderId="1" xfId="1" applyFont="1" applyFill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6" fillId="0" borderId="1" xfId="1" applyFont="1" applyFill="1" applyAlignment="1">
      <alignment horizontal="center" vertical="center"/>
    </xf>
    <xf numFmtId="0" fontId="6" fillId="0" borderId="1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 vertical="center"/>
    </xf>
    <xf numFmtId="0" fontId="4" fillId="0" borderId="1" xfId="1" applyFont="1" applyFill="1" applyAlignment="1">
      <alignment horizontal="center" vertical="center"/>
    </xf>
    <xf numFmtId="0" fontId="4" fillId="0" borderId="1" xfId="1" applyFont="1" applyFill="1" applyAlignment="1">
      <alignment horizontal="center" vertical="center"/>
    </xf>
    <xf numFmtId="0" fontId="6" fillId="0" borderId="1" xfId="1" quotePrefix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1" xfId="1" quotePrefix="1" applyFont="1" applyFill="1" applyAlignment="1">
      <alignment horizontal="center"/>
    </xf>
    <xf numFmtId="0" fontId="9" fillId="2" borderId="2" xfId="1" applyFont="1" applyFill="1" applyBorder="1" applyAlignment="1">
      <alignment horizontal="center"/>
    </xf>
    <xf numFmtId="3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wrapText="1"/>
    </xf>
    <xf numFmtId="0" fontId="6" fillId="0" borderId="2" xfId="1" quotePrefix="1" applyFont="1" applyFill="1" applyBorder="1" applyAlignment="1">
      <alignment horizontal="center" vertical="center"/>
    </xf>
    <xf numFmtId="4" fontId="9" fillId="2" borderId="2" xfId="1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1" xfId="1" quotePrefix="1" applyFont="1" applyFill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1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8" xfId="1" applyFont="1" applyFill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left" wrapText="1"/>
    </xf>
    <xf numFmtId="0" fontId="3" fillId="4" borderId="16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6" fillId="0" borderId="2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0" fontId="3" fillId="2" borderId="1" xfId="1" applyFont="1" applyFill="1" applyAlignment="1">
      <alignment horizontal="center" vertical="center" wrapText="1"/>
    </xf>
    <xf numFmtId="0" fontId="5" fillId="3" borderId="0" xfId="2" applyFont="1" applyAlignment="1">
      <alignment horizontal="center" vertical="center"/>
    </xf>
    <xf numFmtId="0" fontId="3" fillId="2" borderId="1" xfId="1" applyFont="1" applyFill="1" applyAlignment="1">
      <alignment horizontal="center"/>
    </xf>
    <xf numFmtId="17" fontId="3" fillId="2" borderId="1" xfId="1" applyNumberFormat="1" applyFont="1" applyFill="1" applyAlignment="1">
      <alignment horizontal="center"/>
    </xf>
    <xf numFmtId="0" fontId="9" fillId="2" borderId="1" xfId="1" applyFont="1" applyFill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9" fillId="2" borderId="1" xfId="1" applyFont="1" applyFill="1" applyAlignment="1">
      <alignment horizontal="center" vertical="center" wrapText="1"/>
    </xf>
    <xf numFmtId="0" fontId="9" fillId="2" borderId="1" xfId="1" applyFont="1" applyFill="1" applyAlignment="1">
      <alignment horizontal="center"/>
    </xf>
    <xf numFmtId="0" fontId="9" fillId="2" borderId="3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17" fontId="9" fillId="2" borderId="1" xfId="1" applyNumberFormat="1" applyFont="1" applyFill="1" applyAlignment="1">
      <alignment horizontal="center"/>
    </xf>
    <xf numFmtId="0" fontId="9" fillId="2" borderId="11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0" fillId="0" borderId="21" xfId="0" applyBorder="1"/>
    <xf numFmtId="0" fontId="14" fillId="0" borderId="21" xfId="0" applyFont="1" applyBorder="1" applyAlignment="1">
      <alignment horizontal="center"/>
    </xf>
    <xf numFmtId="0" fontId="0" fillId="0" borderId="22" xfId="0" applyBorder="1"/>
    <xf numFmtId="0" fontId="15" fillId="0" borderId="0" xfId="0" applyFont="1" applyAlignment="1">
      <alignment horizontal="center"/>
    </xf>
    <xf numFmtId="0" fontId="0" fillId="0" borderId="23" xfId="0" applyBorder="1"/>
    <xf numFmtId="0" fontId="16" fillId="0" borderId="0" xfId="0" applyFont="1" applyAlignment="1">
      <alignment horizontal="center"/>
    </xf>
    <xf numFmtId="0" fontId="14" fillId="0" borderId="0" xfId="0" applyFont="1"/>
    <xf numFmtId="0" fontId="17" fillId="0" borderId="0" xfId="0" applyFont="1"/>
    <xf numFmtId="14" fontId="17" fillId="0" borderId="0" xfId="0" applyNumberFormat="1" applyFont="1" applyAlignment="1">
      <alignment horizontal="left"/>
    </xf>
    <xf numFmtId="0" fontId="0" fillId="0" borderId="24" xfId="0" applyBorder="1"/>
    <xf numFmtId="0" fontId="0" fillId="0" borderId="25" xfId="0" applyBorder="1"/>
  </cellXfs>
  <cellStyles count="3">
    <cellStyle name="Énfasis1" xfId="2" builtinId="29"/>
    <cellStyle name="Normal" xfId="0" builtinId="0"/>
    <cellStyle name="Total" xfId="1" builtinId="25"/>
  </cellStyles>
  <dxfs count="4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742951</xdr:colOff>
      <xdr:row>1</xdr:row>
      <xdr:rowOff>63500</xdr:rowOff>
    </xdr:from>
    <xdr:to>
      <xdr:col>5</xdr:col>
      <xdr:colOff>836084</xdr:colOff>
      <xdr:row>6</xdr:row>
      <xdr:rowOff>116416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F1BD474C-97FA-4A6E-BBA1-A6B39C34E5D4}"/>
            </a:ext>
          </a:extLst>
        </xdr:cNvPr>
        <xdr:cNvSpPr/>
      </xdr:nvSpPr>
      <xdr:spPr>
        <a:xfrm>
          <a:off x="5486401" y="254000"/>
          <a:ext cx="1017058" cy="986366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0"/>
  <sheetViews>
    <sheetView tabSelected="1" topLeftCell="E127" zoomScaleNormal="100" workbookViewId="0">
      <selection activeCell="J7" sqref="J7"/>
    </sheetView>
  </sheetViews>
  <sheetFormatPr baseColWidth="10" defaultRowHeight="14.25" x14ac:dyDescent="0.2"/>
  <cols>
    <col min="1" max="1" width="5.125" style="26" customWidth="1"/>
    <col min="2" max="2" width="28.125" customWidth="1"/>
    <col min="3" max="3" width="16" customWidth="1"/>
    <col min="4" max="4" width="13" customWidth="1"/>
    <col min="5" max="5" width="12.125" customWidth="1"/>
    <col min="7" max="7" width="29.625" customWidth="1"/>
    <col min="10" max="11" width="20.375" customWidth="1"/>
    <col min="13" max="13" width="12.875" customWidth="1"/>
  </cols>
  <sheetData>
    <row r="1" spans="1:15" ht="15" thickBot="1" x14ac:dyDescent="0.25"/>
    <row r="2" spans="1:15" ht="15.75" x14ac:dyDescent="0.25">
      <c r="E2" s="179"/>
      <c r="F2" s="180" t="s">
        <v>80</v>
      </c>
      <c r="G2" s="180"/>
      <c r="H2" s="180"/>
      <c r="I2" s="180"/>
      <c r="J2" s="180"/>
      <c r="K2" s="180"/>
      <c r="L2" s="180"/>
      <c r="M2" s="180"/>
      <c r="N2" s="180"/>
      <c r="O2" s="181"/>
    </row>
    <row r="3" spans="1:15" ht="15" x14ac:dyDescent="0.25">
      <c r="F3" s="182" t="s">
        <v>87</v>
      </c>
      <c r="G3" s="182"/>
      <c r="H3" s="182"/>
      <c r="I3" s="182"/>
      <c r="J3" s="182"/>
      <c r="K3" s="182"/>
      <c r="L3" s="182"/>
      <c r="M3" s="182"/>
      <c r="N3" s="182"/>
      <c r="O3" s="183"/>
    </row>
    <row r="4" spans="1:15" x14ac:dyDescent="0.2">
      <c r="F4" s="184" t="s">
        <v>92</v>
      </c>
      <c r="G4" s="184"/>
      <c r="H4" s="184"/>
      <c r="I4" s="184"/>
      <c r="J4" s="184"/>
      <c r="K4" s="184"/>
      <c r="L4" s="184"/>
      <c r="M4" s="184"/>
      <c r="N4" s="184"/>
      <c r="O4" s="183"/>
    </row>
    <row r="5" spans="1:15" x14ac:dyDescent="0.2">
      <c r="O5" s="183"/>
    </row>
    <row r="6" spans="1:15" x14ac:dyDescent="0.2">
      <c r="O6" s="183"/>
    </row>
    <row r="7" spans="1:15" x14ac:dyDescent="0.2">
      <c r="O7" s="183"/>
    </row>
    <row r="8" spans="1:15" ht="15.75" x14ac:dyDescent="0.25">
      <c r="F8" s="185" t="s">
        <v>81</v>
      </c>
      <c r="H8" s="186" t="s">
        <v>89</v>
      </c>
      <c r="O8" s="183"/>
    </row>
    <row r="9" spans="1:15" ht="15.75" x14ac:dyDescent="0.25">
      <c r="F9" s="185" t="s">
        <v>82</v>
      </c>
      <c r="H9" s="186" t="s">
        <v>90</v>
      </c>
      <c r="O9" s="183"/>
    </row>
    <row r="10" spans="1:15" ht="15.75" x14ac:dyDescent="0.25">
      <c r="F10" s="185" t="s">
        <v>83</v>
      </c>
      <c r="H10" s="186" t="s">
        <v>88</v>
      </c>
      <c r="O10" s="183"/>
    </row>
    <row r="11" spans="1:15" ht="15.75" x14ac:dyDescent="0.25">
      <c r="F11" s="185" t="s">
        <v>84</v>
      </c>
      <c r="H11" s="187" t="s">
        <v>85</v>
      </c>
      <c r="O11" s="183"/>
    </row>
    <row r="12" spans="1:15" ht="15.75" x14ac:dyDescent="0.25">
      <c r="F12" s="185" t="s">
        <v>86</v>
      </c>
      <c r="H12" s="186" t="s">
        <v>91</v>
      </c>
      <c r="O12" s="183"/>
    </row>
    <row r="13" spans="1:15" ht="15" thickBot="1" x14ac:dyDescent="0.25"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9"/>
    </row>
    <row r="16" spans="1:15" ht="14.25" customHeight="1" x14ac:dyDescent="0.2">
      <c r="A16" s="154" t="s">
        <v>17</v>
      </c>
      <c r="B16" s="154"/>
      <c r="C16" s="154"/>
      <c r="D16" s="154"/>
      <c r="E16" s="154"/>
      <c r="F16" s="154"/>
      <c r="G16" s="154"/>
    </row>
    <row r="17" spans="1:19" x14ac:dyDescent="0.2">
      <c r="A17" s="40"/>
      <c r="B17" s="2"/>
      <c r="C17" s="2"/>
      <c r="D17" s="2"/>
      <c r="E17" s="2"/>
      <c r="F17" s="2"/>
      <c r="G17" s="2"/>
    </row>
    <row r="18" spans="1:19" ht="15" thickBot="1" x14ac:dyDescent="0.25">
      <c r="A18" s="155" t="s">
        <v>16</v>
      </c>
      <c r="B18" s="155"/>
      <c r="C18" s="155"/>
      <c r="D18" s="155"/>
      <c r="E18" s="155"/>
      <c r="F18" s="155"/>
      <c r="G18" s="155"/>
    </row>
    <row r="19" spans="1:19" ht="15.75" thickTop="1" thickBot="1" x14ac:dyDescent="0.25">
      <c r="A19" s="41"/>
      <c r="B19" s="11"/>
      <c r="C19" s="11"/>
      <c r="D19" s="11"/>
      <c r="E19" s="11"/>
      <c r="F19" s="11"/>
      <c r="G19" s="11"/>
    </row>
    <row r="20" spans="1:19" ht="15.75" thickTop="1" thickBot="1" x14ac:dyDescent="0.25">
      <c r="A20" s="33"/>
      <c r="B20" s="13" t="s">
        <v>0</v>
      </c>
      <c r="C20" s="156">
        <v>45413</v>
      </c>
      <c r="D20" s="155"/>
      <c r="E20" s="12"/>
      <c r="F20" s="12"/>
      <c r="G20" s="12"/>
    </row>
    <row r="21" spans="1:19" ht="15.75" thickTop="1" thickBot="1" x14ac:dyDescent="0.25">
      <c r="A21" s="33"/>
      <c r="B21" s="12"/>
      <c r="C21" s="12"/>
      <c r="D21" s="12"/>
      <c r="E21" s="12"/>
      <c r="F21" s="12"/>
      <c r="G21" s="12"/>
    </row>
    <row r="22" spans="1:19" ht="15.75" thickTop="1" thickBot="1" x14ac:dyDescent="0.25">
      <c r="A22" s="33"/>
      <c r="B22" s="12"/>
      <c r="C22" s="12"/>
      <c r="D22" s="12"/>
      <c r="E22" s="12"/>
      <c r="F22" s="12"/>
      <c r="G22" s="12"/>
    </row>
    <row r="23" spans="1:19" ht="16.5" customHeight="1" thickTop="1" thickBot="1" x14ac:dyDescent="0.25">
      <c r="A23" s="157" t="s">
        <v>1</v>
      </c>
      <c r="B23" s="158" t="s">
        <v>2</v>
      </c>
      <c r="C23" s="18" t="s">
        <v>24</v>
      </c>
      <c r="D23" s="19" t="s">
        <v>25</v>
      </c>
      <c r="E23" s="153" t="s">
        <v>15</v>
      </c>
      <c r="F23" s="158" t="s">
        <v>6</v>
      </c>
      <c r="G23" s="18" t="s">
        <v>14</v>
      </c>
      <c r="J23" s="109" t="s">
        <v>47</v>
      </c>
      <c r="K23" s="109"/>
      <c r="L23" s="109"/>
    </row>
    <row r="24" spans="1:19" ht="16.5" customHeight="1" thickTop="1" thickBot="1" x14ac:dyDescent="0.25">
      <c r="A24" s="157"/>
      <c r="B24" s="158"/>
      <c r="C24" s="20" t="s">
        <v>26</v>
      </c>
      <c r="D24" s="20" t="s">
        <v>27</v>
      </c>
      <c r="E24" s="153"/>
      <c r="F24" s="158"/>
      <c r="G24" s="20" t="s">
        <v>3</v>
      </c>
      <c r="J24" s="109"/>
      <c r="K24" s="109"/>
      <c r="L24" s="109"/>
    </row>
    <row r="25" spans="1:19" ht="18.75" customHeight="1" thickTop="1" thickBot="1" x14ac:dyDescent="0.25">
      <c r="A25" s="23">
        <v>1</v>
      </c>
      <c r="B25" s="159" t="s">
        <v>18</v>
      </c>
      <c r="C25" s="22">
        <v>1</v>
      </c>
      <c r="D25" s="23" t="s">
        <v>37</v>
      </c>
      <c r="E25" s="24">
        <v>200</v>
      </c>
      <c r="F25" s="23" t="s">
        <v>10</v>
      </c>
      <c r="G25" s="23" t="s">
        <v>50</v>
      </c>
      <c r="H25" s="1"/>
      <c r="J25" s="109"/>
      <c r="K25" s="109"/>
      <c r="L25" s="109"/>
    </row>
    <row r="26" spans="1:19" ht="18.75" customHeight="1" thickTop="1" thickBot="1" x14ac:dyDescent="0.25">
      <c r="A26" s="23">
        <f>+A25+1</f>
        <v>2</v>
      </c>
      <c r="B26" s="160"/>
      <c r="C26" s="44">
        <v>3</v>
      </c>
      <c r="D26" s="23" t="s">
        <v>21</v>
      </c>
      <c r="E26" s="24">
        <f>930+780+960</f>
        <v>2670</v>
      </c>
      <c r="F26" s="23" t="s">
        <v>13</v>
      </c>
      <c r="G26" s="23" t="s">
        <v>50</v>
      </c>
      <c r="H26" s="1"/>
      <c r="J26" s="109"/>
      <c r="K26" s="109"/>
      <c r="L26" s="109"/>
      <c r="M26" s="104" t="s">
        <v>48</v>
      </c>
      <c r="N26" s="105"/>
      <c r="O26" s="105"/>
      <c r="P26" s="105"/>
      <c r="Q26" s="105"/>
      <c r="R26" s="105"/>
      <c r="S26" s="106"/>
    </row>
    <row r="27" spans="1:19" ht="18.75" customHeight="1" thickTop="1" thickBot="1" x14ac:dyDescent="0.25">
      <c r="A27" s="23">
        <f t="shared" ref="A27:A43" si="0">+A26+1</f>
        <v>3</v>
      </c>
      <c r="B27" s="160"/>
      <c r="C27" s="44">
        <v>1</v>
      </c>
      <c r="D27" s="23" t="s">
        <v>20</v>
      </c>
      <c r="E27" s="24">
        <v>400</v>
      </c>
      <c r="F27" s="23" t="s">
        <v>10</v>
      </c>
      <c r="G27" s="23" t="s">
        <v>50</v>
      </c>
      <c r="H27" s="1"/>
      <c r="J27" s="108" t="s">
        <v>63</v>
      </c>
      <c r="K27" s="108"/>
      <c r="L27" s="108"/>
      <c r="M27" s="110" t="s">
        <v>18</v>
      </c>
      <c r="N27" s="95" t="s">
        <v>9</v>
      </c>
      <c r="O27" s="95" t="s">
        <v>8</v>
      </c>
      <c r="P27" s="95" t="s">
        <v>11</v>
      </c>
      <c r="Q27" s="97" t="s">
        <v>12</v>
      </c>
      <c r="R27" s="95" t="s">
        <v>5</v>
      </c>
      <c r="S27" s="95" t="s">
        <v>7</v>
      </c>
    </row>
    <row r="28" spans="1:19" ht="15.75" thickTop="1" thickBot="1" x14ac:dyDescent="0.25">
      <c r="A28" s="23">
        <f t="shared" si="0"/>
        <v>4</v>
      </c>
      <c r="B28" s="161"/>
      <c r="C28" s="44">
        <v>1</v>
      </c>
      <c r="D28" s="23" t="s">
        <v>38</v>
      </c>
      <c r="E28" s="24">
        <v>3000</v>
      </c>
      <c r="F28" s="23" t="s">
        <v>10</v>
      </c>
      <c r="G28" s="23" t="s">
        <v>50</v>
      </c>
      <c r="J28" s="108" t="s">
        <v>43</v>
      </c>
      <c r="K28" s="108"/>
      <c r="L28" s="52" t="s">
        <v>44</v>
      </c>
      <c r="M28" s="113"/>
      <c r="N28" s="96"/>
      <c r="O28" s="96"/>
      <c r="P28" s="96"/>
      <c r="Q28" s="98"/>
      <c r="R28" s="96"/>
      <c r="S28" s="96"/>
    </row>
    <row r="29" spans="1:19" ht="16.5" customHeight="1" thickTop="1" thickBot="1" x14ac:dyDescent="0.25">
      <c r="A29" s="23">
        <f t="shared" si="0"/>
        <v>5</v>
      </c>
      <c r="B29" s="163" t="s">
        <v>9</v>
      </c>
      <c r="C29" s="48">
        <v>12</v>
      </c>
      <c r="D29" s="16" t="s">
        <v>21</v>
      </c>
      <c r="E29" s="16">
        <f>333+333+315+194+194+266+315+315+330+100+192+196</f>
        <v>3083</v>
      </c>
      <c r="F29" s="16" t="s">
        <v>13</v>
      </c>
      <c r="G29" s="16" t="s">
        <v>50</v>
      </c>
      <c r="J29" s="108" t="s">
        <v>51</v>
      </c>
      <c r="K29" s="108"/>
      <c r="L29" s="109">
        <f>SUM(M29:S30)</f>
        <v>26</v>
      </c>
      <c r="M29" s="99">
        <v>8</v>
      </c>
      <c r="N29" s="99">
        <v>12</v>
      </c>
      <c r="O29" s="99">
        <v>0</v>
      </c>
      <c r="P29" s="99">
        <v>0</v>
      </c>
      <c r="Q29" s="99">
        <v>0</v>
      </c>
      <c r="R29" s="99">
        <v>0</v>
      </c>
      <c r="S29" s="99">
        <v>6</v>
      </c>
    </row>
    <row r="30" spans="1:19" ht="15.75" customHeight="1" thickTop="1" thickBot="1" x14ac:dyDescent="0.25">
      <c r="A30" s="23">
        <f t="shared" si="0"/>
        <v>6</v>
      </c>
      <c r="B30" s="164"/>
      <c r="C30" s="48">
        <v>3</v>
      </c>
      <c r="D30" s="16" t="s">
        <v>20</v>
      </c>
      <c r="E30" s="16">
        <f>160+480+180+480</f>
        <v>1300</v>
      </c>
      <c r="F30" s="16" t="s">
        <v>10</v>
      </c>
      <c r="G30" s="23" t="s">
        <v>68</v>
      </c>
      <c r="J30" s="108"/>
      <c r="K30" s="108"/>
      <c r="L30" s="109"/>
      <c r="M30" s="99"/>
      <c r="N30" s="99"/>
      <c r="O30" s="99"/>
      <c r="P30" s="99"/>
      <c r="Q30" s="99"/>
      <c r="R30" s="99"/>
      <c r="S30" s="99"/>
    </row>
    <row r="31" spans="1:19" ht="16.5" customHeight="1" thickTop="1" thickBot="1" x14ac:dyDescent="0.25">
      <c r="A31" s="23">
        <f t="shared" si="0"/>
        <v>7</v>
      </c>
      <c r="B31" s="164"/>
      <c r="C31" s="48">
        <v>3</v>
      </c>
      <c r="D31" s="16" t="s">
        <v>38</v>
      </c>
      <c r="E31" s="16">
        <f>80+9000+9000</f>
        <v>18080</v>
      </c>
      <c r="F31" s="16" t="s">
        <v>10</v>
      </c>
      <c r="G31" s="23" t="s">
        <v>68</v>
      </c>
      <c r="J31" s="109" t="s">
        <v>45</v>
      </c>
      <c r="K31" s="109"/>
      <c r="L31" s="109">
        <f>SUM(M31:S32)</f>
        <v>35</v>
      </c>
      <c r="M31" s="99">
        <v>2</v>
      </c>
      <c r="N31" s="99">
        <v>21</v>
      </c>
      <c r="O31" s="99">
        <v>0</v>
      </c>
      <c r="P31" s="99">
        <v>4</v>
      </c>
      <c r="Q31" s="99">
        <v>2</v>
      </c>
      <c r="R31" s="99">
        <v>5</v>
      </c>
      <c r="S31" s="99">
        <v>1</v>
      </c>
    </row>
    <row r="32" spans="1:19" ht="15.75" customHeight="1" thickTop="1" thickBot="1" x14ac:dyDescent="0.25">
      <c r="A32" s="23">
        <f t="shared" si="0"/>
        <v>8</v>
      </c>
      <c r="B32" s="165"/>
      <c r="C32" s="17">
        <v>5</v>
      </c>
      <c r="D32" s="16" t="s">
        <v>37</v>
      </c>
      <c r="E32" s="16">
        <f>320+320+240+160+240</f>
        <v>1280</v>
      </c>
      <c r="F32" s="16" t="s">
        <v>10</v>
      </c>
      <c r="G32" s="16" t="s">
        <v>55</v>
      </c>
      <c r="J32" s="109"/>
      <c r="K32" s="109"/>
      <c r="L32" s="109"/>
      <c r="M32" s="99"/>
      <c r="N32" s="99"/>
      <c r="O32" s="99"/>
      <c r="P32" s="99"/>
      <c r="Q32" s="99"/>
      <c r="R32" s="99"/>
      <c r="S32" s="99"/>
    </row>
    <row r="33" spans="1:19" ht="15.75" customHeight="1" thickTop="1" thickBot="1" x14ac:dyDescent="0.25">
      <c r="A33" s="23">
        <f t="shared" si="0"/>
        <v>9</v>
      </c>
      <c r="B33" s="64" t="s">
        <v>8</v>
      </c>
      <c r="C33" s="69" t="s">
        <v>54</v>
      </c>
      <c r="D33" s="69" t="s">
        <v>54</v>
      </c>
      <c r="E33" s="69" t="s">
        <v>54</v>
      </c>
      <c r="F33" s="69" t="s">
        <v>54</v>
      </c>
      <c r="G33" s="69" t="s">
        <v>54</v>
      </c>
      <c r="J33" s="109" t="s">
        <v>46</v>
      </c>
      <c r="K33" s="109"/>
      <c r="L33" s="114">
        <f>SUM(M33:S35)</f>
        <v>1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1</v>
      </c>
    </row>
    <row r="34" spans="1:19" ht="15.75" customHeight="1" thickTop="1" thickBot="1" x14ac:dyDescent="0.25">
      <c r="A34" s="23">
        <f t="shared" si="0"/>
        <v>10</v>
      </c>
      <c r="B34" s="159" t="s">
        <v>11</v>
      </c>
      <c r="C34" s="17">
        <v>7</v>
      </c>
      <c r="D34" s="16" t="s">
        <v>21</v>
      </c>
      <c r="E34" s="16">
        <f>120+120+120+78+120+120+120</f>
        <v>798</v>
      </c>
      <c r="F34" s="16" t="s">
        <v>10</v>
      </c>
      <c r="G34" s="16" t="s">
        <v>41</v>
      </c>
      <c r="J34" s="109"/>
      <c r="K34" s="109"/>
      <c r="L34" s="115"/>
      <c r="M34" s="99"/>
      <c r="N34" s="99"/>
      <c r="O34" s="99"/>
      <c r="P34" s="99"/>
      <c r="Q34" s="99"/>
      <c r="R34" s="99"/>
      <c r="S34" s="99"/>
    </row>
    <row r="35" spans="1:19" ht="15.75" customHeight="1" thickTop="1" thickBot="1" x14ac:dyDescent="0.25">
      <c r="A35" s="23">
        <f t="shared" si="0"/>
        <v>11</v>
      </c>
      <c r="B35" s="160"/>
      <c r="C35" s="48">
        <v>1</v>
      </c>
      <c r="D35" s="16" t="s">
        <v>53</v>
      </c>
      <c r="E35" s="16">
        <v>160</v>
      </c>
      <c r="F35" s="16" t="s">
        <v>10</v>
      </c>
      <c r="G35" s="16" t="s">
        <v>55</v>
      </c>
      <c r="J35" s="109"/>
      <c r="K35" s="109"/>
      <c r="L35" s="116"/>
      <c r="M35" s="99"/>
      <c r="N35" s="99"/>
      <c r="O35" s="99"/>
      <c r="P35" s="99"/>
      <c r="Q35" s="99"/>
      <c r="R35" s="99"/>
      <c r="S35" s="99"/>
    </row>
    <row r="36" spans="1:19" ht="15.75" thickTop="1" thickBot="1" x14ac:dyDescent="0.25">
      <c r="A36" s="23">
        <f t="shared" si="0"/>
        <v>12</v>
      </c>
      <c r="B36" s="161"/>
      <c r="C36" s="47">
        <v>2</v>
      </c>
      <c r="D36" s="16" t="s">
        <v>36</v>
      </c>
      <c r="E36" s="16">
        <f>120+70</f>
        <v>190</v>
      </c>
      <c r="F36" s="16" t="s">
        <v>10</v>
      </c>
      <c r="G36" s="16" t="s">
        <v>39</v>
      </c>
    </row>
    <row r="37" spans="1:19" ht="15.75" thickTop="1" thickBot="1" x14ac:dyDescent="0.25">
      <c r="A37" s="23">
        <f t="shared" si="0"/>
        <v>13</v>
      </c>
      <c r="B37" s="159" t="s">
        <v>12</v>
      </c>
      <c r="C37" s="17">
        <v>2</v>
      </c>
      <c r="D37" s="16" t="s">
        <v>67</v>
      </c>
      <c r="E37" s="16">
        <f>300+600</f>
        <v>900</v>
      </c>
      <c r="F37" s="16" t="s">
        <v>10</v>
      </c>
      <c r="G37" s="23" t="s">
        <v>68</v>
      </c>
    </row>
    <row r="38" spans="1:19" ht="15.75" thickTop="1" thickBot="1" x14ac:dyDescent="0.25">
      <c r="A38" s="23">
        <f t="shared" si="0"/>
        <v>14</v>
      </c>
      <c r="B38" s="160"/>
      <c r="C38" s="48">
        <v>1</v>
      </c>
      <c r="D38" s="16" t="s">
        <v>20</v>
      </c>
      <c r="E38" s="16">
        <v>200</v>
      </c>
      <c r="F38" s="16" t="s">
        <v>10</v>
      </c>
      <c r="G38" s="16" t="s">
        <v>55</v>
      </c>
    </row>
    <row r="39" spans="1:19" ht="15.75" thickTop="1" thickBot="1" x14ac:dyDescent="0.25">
      <c r="A39" s="23">
        <f t="shared" si="0"/>
        <v>15</v>
      </c>
      <c r="B39" s="160"/>
      <c r="C39" s="48">
        <v>1</v>
      </c>
      <c r="D39" s="16" t="s">
        <v>37</v>
      </c>
      <c r="E39" s="16">
        <v>600</v>
      </c>
      <c r="F39" s="16" t="s">
        <v>10</v>
      </c>
      <c r="G39" s="16" t="s">
        <v>55</v>
      </c>
    </row>
    <row r="40" spans="1:19" ht="15.75" thickTop="1" thickBot="1" x14ac:dyDescent="0.25">
      <c r="A40" s="23">
        <f t="shared" si="0"/>
        <v>16</v>
      </c>
      <c r="B40" s="161"/>
      <c r="C40" s="48">
        <v>1</v>
      </c>
      <c r="D40" s="16" t="s">
        <v>36</v>
      </c>
      <c r="E40" s="16">
        <v>600</v>
      </c>
      <c r="F40" s="16" t="s">
        <v>10</v>
      </c>
      <c r="G40" s="16" t="s">
        <v>55</v>
      </c>
    </row>
    <row r="41" spans="1:19" ht="15.75" thickTop="1" thickBot="1" x14ac:dyDescent="0.25">
      <c r="A41" s="23">
        <f t="shared" si="0"/>
        <v>17</v>
      </c>
      <c r="B41" s="16" t="s">
        <v>5</v>
      </c>
      <c r="C41" s="17">
        <v>3</v>
      </c>
      <c r="D41" s="16" t="s">
        <v>21</v>
      </c>
      <c r="E41" s="16">
        <f>300+300+150</f>
        <v>750</v>
      </c>
      <c r="F41" s="16" t="s">
        <v>13</v>
      </c>
      <c r="G41" s="16" t="s">
        <v>50</v>
      </c>
    </row>
    <row r="42" spans="1:19" ht="15.75" thickTop="1" thickBot="1" x14ac:dyDescent="0.25">
      <c r="A42" s="23">
        <f t="shared" si="0"/>
        <v>18</v>
      </c>
      <c r="B42" s="159" t="s">
        <v>7</v>
      </c>
      <c r="C42" s="48">
        <v>4</v>
      </c>
      <c r="D42" s="16" t="s">
        <v>21</v>
      </c>
      <c r="E42" s="16">
        <f>180+150+1080+1080</f>
        <v>2490</v>
      </c>
      <c r="F42" s="16" t="s">
        <v>13</v>
      </c>
      <c r="G42" s="16" t="s">
        <v>50</v>
      </c>
    </row>
    <row r="43" spans="1:19" ht="15.75" thickTop="1" thickBot="1" x14ac:dyDescent="0.25">
      <c r="A43" s="23">
        <f t="shared" si="0"/>
        <v>19</v>
      </c>
      <c r="B43" s="162"/>
      <c r="C43" s="47">
        <v>1</v>
      </c>
      <c r="D43" s="16" t="s">
        <v>36</v>
      </c>
      <c r="E43" s="16">
        <v>800</v>
      </c>
      <c r="F43" s="16" t="s">
        <v>10</v>
      </c>
      <c r="G43" s="16" t="s">
        <v>50</v>
      </c>
    </row>
    <row r="44" spans="1:19" ht="15.75" thickTop="1" thickBot="1" x14ac:dyDescent="0.25">
      <c r="A44" s="155" t="s">
        <v>4</v>
      </c>
      <c r="B44" s="155"/>
      <c r="C44" s="14">
        <f>SUM(C25:C43)</f>
        <v>52</v>
      </c>
      <c r="D44" s="14" t="s">
        <v>19</v>
      </c>
      <c r="E44" s="15" t="s">
        <v>19</v>
      </c>
      <c r="F44" s="14" t="s">
        <v>19</v>
      </c>
      <c r="G44" s="14" t="s">
        <v>19</v>
      </c>
    </row>
    <row r="45" spans="1:19" ht="15" thickTop="1" x14ac:dyDescent="0.2">
      <c r="A45" s="40"/>
      <c r="B45" s="2"/>
      <c r="C45" s="2"/>
      <c r="D45" s="2"/>
      <c r="E45" s="2"/>
      <c r="F45" s="2"/>
      <c r="G45" s="2"/>
    </row>
    <row r="46" spans="1:19" ht="15" thickBot="1" x14ac:dyDescent="0.25">
      <c r="A46" s="33"/>
      <c r="B46" s="13" t="s">
        <v>0</v>
      </c>
      <c r="C46" s="156">
        <v>45444</v>
      </c>
      <c r="D46" s="155"/>
      <c r="E46" s="12"/>
      <c r="F46" s="12"/>
      <c r="G46" s="12"/>
    </row>
    <row r="47" spans="1:19" ht="15.75" thickTop="1" thickBot="1" x14ac:dyDescent="0.25">
      <c r="A47" s="33"/>
      <c r="B47" s="12"/>
      <c r="C47" s="12"/>
      <c r="D47" s="12"/>
      <c r="E47" s="12"/>
      <c r="F47" s="12"/>
      <c r="G47" s="12"/>
    </row>
    <row r="48" spans="1:19" ht="16.5" customHeight="1" thickTop="1" thickBot="1" x14ac:dyDescent="0.25">
      <c r="A48" s="33"/>
      <c r="B48" s="12"/>
      <c r="C48" s="12"/>
      <c r="D48" s="12"/>
      <c r="E48" s="12"/>
      <c r="F48" s="12"/>
      <c r="G48" s="12"/>
      <c r="J48" s="109" t="s">
        <v>47</v>
      </c>
      <c r="K48" s="109"/>
      <c r="L48" s="109"/>
    </row>
    <row r="49" spans="1:19" ht="15.75" thickTop="1" thickBot="1" x14ac:dyDescent="0.25">
      <c r="A49" s="157" t="s">
        <v>1</v>
      </c>
      <c r="B49" s="158" t="s">
        <v>2</v>
      </c>
      <c r="C49" s="18" t="s">
        <v>24</v>
      </c>
      <c r="D49" s="21" t="s">
        <v>25</v>
      </c>
      <c r="E49" s="153" t="s">
        <v>15</v>
      </c>
      <c r="F49" s="158" t="s">
        <v>6</v>
      </c>
      <c r="G49" s="18" t="s">
        <v>14</v>
      </c>
      <c r="J49" s="109"/>
      <c r="K49" s="109"/>
      <c r="L49" s="109"/>
    </row>
    <row r="50" spans="1:19" ht="15.75" thickTop="1" thickBot="1" x14ac:dyDescent="0.25">
      <c r="A50" s="157"/>
      <c r="B50" s="158"/>
      <c r="C50" s="20" t="s">
        <v>26</v>
      </c>
      <c r="D50" s="20" t="s">
        <v>27</v>
      </c>
      <c r="E50" s="153"/>
      <c r="F50" s="158"/>
      <c r="G50" s="20" t="s">
        <v>3</v>
      </c>
      <c r="J50" s="109"/>
      <c r="K50" s="109"/>
      <c r="L50" s="109"/>
    </row>
    <row r="51" spans="1:19" ht="15.75" thickTop="1" thickBot="1" x14ac:dyDescent="0.25">
      <c r="A51" s="50">
        <v>1</v>
      </c>
      <c r="B51" s="140" t="s">
        <v>18</v>
      </c>
      <c r="C51" s="71">
        <v>1</v>
      </c>
      <c r="D51" s="71" t="s">
        <v>21</v>
      </c>
      <c r="E51" s="72">
        <v>200</v>
      </c>
      <c r="F51" s="48" t="s">
        <v>13</v>
      </c>
      <c r="G51" s="71" t="s">
        <v>57</v>
      </c>
      <c r="J51" s="109"/>
      <c r="K51" s="109"/>
      <c r="L51" s="109"/>
      <c r="M51" s="104" t="s">
        <v>48</v>
      </c>
      <c r="N51" s="105"/>
      <c r="O51" s="105"/>
      <c r="P51" s="105"/>
      <c r="Q51" s="105"/>
      <c r="R51" s="105"/>
      <c r="S51" s="106"/>
    </row>
    <row r="52" spans="1:19" ht="15.75" thickTop="1" thickBot="1" x14ac:dyDescent="0.25">
      <c r="A52" s="44">
        <f>+A51+1</f>
        <v>2</v>
      </c>
      <c r="B52" s="141"/>
      <c r="C52" s="71">
        <v>1</v>
      </c>
      <c r="D52" s="71" t="s">
        <v>20</v>
      </c>
      <c r="E52" s="72">
        <v>1000</v>
      </c>
      <c r="F52" s="48" t="s">
        <v>10</v>
      </c>
      <c r="G52" s="71" t="s">
        <v>57</v>
      </c>
      <c r="J52" s="108" t="s">
        <v>64</v>
      </c>
      <c r="K52" s="108"/>
      <c r="L52" s="108"/>
      <c r="M52" s="110" t="s">
        <v>18</v>
      </c>
      <c r="N52" s="95" t="s">
        <v>9</v>
      </c>
      <c r="O52" s="95" t="s">
        <v>8</v>
      </c>
      <c r="P52" s="95" t="s">
        <v>11</v>
      </c>
      <c r="Q52" s="97" t="s">
        <v>12</v>
      </c>
      <c r="R52" s="95" t="s">
        <v>5</v>
      </c>
      <c r="S52" s="95" t="s">
        <v>7</v>
      </c>
    </row>
    <row r="53" spans="1:19" ht="15.75" thickTop="1" thickBot="1" x14ac:dyDescent="0.25">
      <c r="A53" s="44">
        <f t="shared" ref="A53:A71" si="1">+A52+1</f>
        <v>3</v>
      </c>
      <c r="B53" s="141"/>
      <c r="C53" s="71">
        <v>1</v>
      </c>
      <c r="D53" s="71" t="s">
        <v>71</v>
      </c>
      <c r="E53" s="72">
        <v>200</v>
      </c>
      <c r="F53" s="48" t="s">
        <v>10</v>
      </c>
      <c r="G53" s="71" t="s">
        <v>55</v>
      </c>
      <c r="J53" s="108" t="s">
        <v>43</v>
      </c>
      <c r="K53" s="108"/>
      <c r="L53" s="52" t="s">
        <v>44</v>
      </c>
      <c r="M53" s="113"/>
      <c r="N53" s="96"/>
      <c r="O53" s="96"/>
      <c r="P53" s="96"/>
      <c r="Q53" s="98"/>
      <c r="R53" s="96"/>
      <c r="S53" s="96"/>
    </row>
    <row r="54" spans="1:19" ht="15.75" thickTop="1" thickBot="1" x14ac:dyDescent="0.25">
      <c r="A54" s="44">
        <f t="shared" si="1"/>
        <v>4</v>
      </c>
      <c r="B54" s="141"/>
      <c r="C54" s="71">
        <v>1</v>
      </c>
      <c r="D54" s="71" t="s">
        <v>56</v>
      </c>
      <c r="E54" s="72">
        <v>3000</v>
      </c>
      <c r="F54" s="48" t="s">
        <v>10</v>
      </c>
      <c r="G54" s="71" t="s">
        <v>55</v>
      </c>
      <c r="J54" s="108" t="s">
        <v>51</v>
      </c>
      <c r="K54" s="108"/>
      <c r="L54" s="109">
        <f>SUM(M54:S55)</f>
        <v>53</v>
      </c>
      <c r="M54" s="100">
        <v>1</v>
      </c>
      <c r="N54" s="99">
        <v>1</v>
      </c>
      <c r="O54" s="100" t="s">
        <v>54</v>
      </c>
      <c r="P54" s="99">
        <v>0</v>
      </c>
      <c r="Q54" s="99">
        <v>2</v>
      </c>
      <c r="R54" s="100">
        <v>32</v>
      </c>
      <c r="S54" s="99">
        <v>17</v>
      </c>
    </row>
    <row r="55" spans="1:19" ht="15.75" thickTop="1" thickBot="1" x14ac:dyDescent="0.25">
      <c r="A55" s="44">
        <f t="shared" si="1"/>
        <v>5</v>
      </c>
      <c r="B55" s="142"/>
      <c r="C55" s="49">
        <v>2</v>
      </c>
      <c r="D55" s="23" t="s">
        <v>34</v>
      </c>
      <c r="E55" s="49">
        <f>250+150</f>
        <v>400</v>
      </c>
      <c r="F55" s="49" t="s">
        <v>10</v>
      </c>
      <c r="G55" s="23" t="s">
        <v>55</v>
      </c>
      <c r="J55" s="108"/>
      <c r="K55" s="108"/>
      <c r="L55" s="109"/>
      <c r="M55" s="99"/>
      <c r="N55" s="99"/>
      <c r="O55" s="99"/>
      <c r="P55" s="99"/>
      <c r="Q55" s="99"/>
      <c r="R55" s="99"/>
      <c r="S55" s="99"/>
    </row>
    <row r="56" spans="1:19" ht="15.75" thickTop="1" thickBot="1" x14ac:dyDescent="0.25">
      <c r="A56" s="44">
        <f t="shared" si="1"/>
        <v>6</v>
      </c>
      <c r="B56" s="137" t="s">
        <v>9</v>
      </c>
      <c r="C56" s="49">
        <v>11</v>
      </c>
      <c r="D56" s="23" t="s">
        <v>21</v>
      </c>
      <c r="E56" s="49">
        <f>284+312+312+72+310+236+330+216+242+312+312</f>
        <v>2938</v>
      </c>
      <c r="F56" s="49" t="s">
        <v>13</v>
      </c>
      <c r="G56" s="23" t="s">
        <v>57</v>
      </c>
      <c r="J56" s="109" t="s">
        <v>45</v>
      </c>
      <c r="K56" s="109"/>
      <c r="L56" s="109">
        <f>SUM(M56:S57)</f>
        <v>33</v>
      </c>
      <c r="M56" s="100">
        <v>2</v>
      </c>
      <c r="N56" s="99">
        <v>20</v>
      </c>
      <c r="O56" s="100" t="s">
        <v>54</v>
      </c>
      <c r="P56" s="99">
        <v>4</v>
      </c>
      <c r="Q56" s="99">
        <v>2</v>
      </c>
      <c r="R56" s="100">
        <v>4</v>
      </c>
      <c r="S56" s="99">
        <v>1</v>
      </c>
    </row>
    <row r="57" spans="1:19" ht="15.75" thickTop="1" thickBot="1" x14ac:dyDescent="0.25">
      <c r="A57" s="44">
        <f t="shared" si="1"/>
        <v>7</v>
      </c>
      <c r="B57" s="138"/>
      <c r="C57" s="49">
        <v>1</v>
      </c>
      <c r="D57" s="23" t="s">
        <v>20</v>
      </c>
      <c r="E57" s="49">
        <v>480</v>
      </c>
      <c r="F57" s="49" t="s">
        <v>10</v>
      </c>
      <c r="G57" s="23" t="s">
        <v>55</v>
      </c>
      <c r="J57" s="109"/>
      <c r="K57" s="109"/>
      <c r="L57" s="109"/>
      <c r="M57" s="99"/>
      <c r="N57" s="99"/>
      <c r="O57" s="99"/>
      <c r="P57" s="99"/>
      <c r="Q57" s="99"/>
      <c r="R57" s="99"/>
      <c r="S57" s="99"/>
    </row>
    <row r="58" spans="1:19" ht="15.75" thickTop="1" thickBot="1" x14ac:dyDescent="0.25">
      <c r="A58" s="44">
        <f t="shared" si="1"/>
        <v>8</v>
      </c>
      <c r="B58" s="138"/>
      <c r="C58" s="49">
        <v>1</v>
      </c>
      <c r="D58" s="23" t="s">
        <v>56</v>
      </c>
      <c r="E58" s="49">
        <v>58</v>
      </c>
      <c r="F58" s="49" t="s">
        <v>72</v>
      </c>
      <c r="G58" s="23" t="s">
        <v>55</v>
      </c>
      <c r="J58" s="109" t="s">
        <v>46</v>
      </c>
      <c r="K58" s="109"/>
      <c r="L58" s="114">
        <f>SUM(M58:S60)</f>
        <v>27</v>
      </c>
      <c r="M58" s="99">
        <v>3</v>
      </c>
      <c r="N58" s="99">
        <v>15</v>
      </c>
      <c r="O58" s="99" t="s">
        <v>54</v>
      </c>
      <c r="P58" s="99">
        <v>0</v>
      </c>
      <c r="Q58" s="99">
        <v>0</v>
      </c>
      <c r="R58" s="99">
        <v>4</v>
      </c>
      <c r="S58" s="99">
        <v>5</v>
      </c>
    </row>
    <row r="59" spans="1:19" ht="15.75" thickTop="1" thickBot="1" x14ac:dyDescent="0.25">
      <c r="A59" s="44">
        <f t="shared" si="1"/>
        <v>9</v>
      </c>
      <c r="B59" s="139"/>
      <c r="C59" s="39">
        <v>3</v>
      </c>
      <c r="D59" s="23" t="s">
        <v>34</v>
      </c>
      <c r="E59" s="24">
        <f>160+270+160</f>
        <v>590</v>
      </c>
      <c r="F59" s="23" t="s">
        <v>10</v>
      </c>
      <c r="G59" s="23" t="s">
        <v>55</v>
      </c>
      <c r="J59" s="109"/>
      <c r="K59" s="109"/>
      <c r="L59" s="115"/>
      <c r="M59" s="99"/>
      <c r="N59" s="99"/>
      <c r="O59" s="99"/>
      <c r="P59" s="99"/>
      <c r="Q59" s="99"/>
      <c r="R59" s="99"/>
      <c r="S59" s="99"/>
    </row>
    <row r="60" spans="1:19" ht="15.75" thickTop="1" thickBot="1" x14ac:dyDescent="0.25">
      <c r="A60" s="44">
        <f t="shared" si="1"/>
        <v>10</v>
      </c>
      <c r="B60" s="70" t="s">
        <v>8</v>
      </c>
      <c r="C60" s="69" t="s">
        <v>54</v>
      </c>
      <c r="D60" s="69" t="s">
        <v>54</v>
      </c>
      <c r="E60" s="69" t="s">
        <v>54</v>
      </c>
      <c r="F60" s="69" t="s">
        <v>54</v>
      </c>
      <c r="G60" s="69" t="s">
        <v>54</v>
      </c>
      <c r="J60" s="109"/>
      <c r="K60" s="109"/>
      <c r="L60" s="116"/>
      <c r="M60" s="99"/>
      <c r="N60" s="99"/>
      <c r="O60" s="99"/>
      <c r="P60" s="99"/>
      <c r="Q60" s="99"/>
      <c r="R60" s="99"/>
      <c r="S60" s="99"/>
    </row>
    <row r="61" spans="1:19" ht="15.75" thickTop="1" thickBot="1" x14ac:dyDescent="0.25">
      <c r="A61" s="44">
        <f t="shared" si="1"/>
        <v>11</v>
      </c>
      <c r="B61" s="140" t="s">
        <v>11</v>
      </c>
      <c r="C61" s="22">
        <v>2</v>
      </c>
      <c r="D61" s="23" t="s">
        <v>69</v>
      </c>
      <c r="E61" s="23">
        <f>700+600</f>
        <v>1300</v>
      </c>
      <c r="F61" s="23" t="s">
        <v>10</v>
      </c>
      <c r="G61" s="23" t="s">
        <v>57</v>
      </c>
    </row>
    <row r="62" spans="1:19" ht="15.75" thickTop="1" thickBot="1" x14ac:dyDescent="0.25">
      <c r="A62" s="44">
        <f t="shared" si="1"/>
        <v>12</v>
      </c>
      <c r="B62" s="141"/>
      <c r="C62" s="44">
        <v>1</v>
      </c>
      <c r="D62" s="23" t="s">
        <v>52</v>
      </c>
      <c r="E62" s="23">
        <v>48</v>
      </c>
      <c r="F62" s="23" t="s">
        <v>10</v>
      </c>
      <c r="G62" s="23" t="s">
        <v>55</v>
      </c>
    </row>
    <row r="63" spans="1:19" ht="15.75" thickTop="1" thickBot="1" x14ac:dyDescent="0.25">
      <c r="A63" s="44">
        <f t="shared" si="1"/>
        <v>13</v>
      </c>
      <c r="B63" s="141"/>
      <c r="C63" s="44">
        <v>2</v>
      </c>
      <c r="D63" s="23" t="s">
        <v>70</v>
      </c>
      <c r="E63" s="23">
        <f>700+600</f>
        <v>1300</v>
      </c>
      <c r="F63" s="23" t="s">
        <v>10</v>
      </c>
      <c r="G63" s="23" t="s">
        <v>57</v>
      </c>
    </row>
    <row r="64" spans="1:19" ht="15.75" thickTop="1" thickBot="1" x14ac:dyDescent="0.25">
      <c r="A64" s="44">
        <f t="shared" si="1"/>
        <v>14</v>
      </c>
      <c r="B64" s="141"/>
      <c r="C64" s="44">
        <v>1</v>
      </c>
      <c r="D64" s="23" t="s">
        <v>34</v>
      </c>
      <c r="E64" s="23">
        <v>320</v>
      </c>
      <c r="F64" s="23" t="s">
        <v>10</v>
      </c>
      <c r="G64" s="23" t="s">
        <v>57</v>
      </c>
    </row>
    <row r="65" spans="1:12" ht="15.75" thickTop="1" thickBot="1" x14ac:dyDescent="0.25">
      <c r="A65" s="44">
        <f t="shared" si="1"/>
        <v>15</v>
      </c>
      <c r="B65" s="142"/>
      <c r="C65" s="22">
        <v>7</v>
      </c>
      <c r="D65" s="23" t="s">
        <v>21</v>
      </c>
      <c r="E65" s="24">
        <f>120+120+120+78+120+120+120</f>
        <v>798</v>
      </c>
      <c r="F65" s="23" t="s">
        <v>13</v>
      </c>
      <c r="G65" s="23" t="s">
        <v>57</v>
      </c>
    </row>
    <row r="66" spans="1:12" ht="15.75" customHeight="1" thickTop="1" thickBot="1" x14ac:dyDescent="0.25">
      <c r="A66" s="44">
        <f t="shared" si="1"/>
        <v>16</v>
      </c>
      <c r="B66" s="140" t="s">
        <v>12</v>
      </c>
      <c r="C66" s="44">
        <v>3</v>
      </c>
      <c r="D66" s="23" t="s">
        <v>20</v>
      </c>
      <c r="E66" s="24">
        <f>370+200+600</f>
        <v>1170</v>
      </c>
      <c r="F66" s="23" t="s">
        <v>10</v>
      </c>
      <c r="G66" s="23" t="s">
        <v>55</v>
      </c>
    </row>
    <row r="67" spans="1:12" ht="15.75" thickTop="1" thickBot="1" x14ac:dyDescent="0.25">
      <c r="A67" s="44">
        <f t="shared" si="1"/>
        <v>17</v>
      </c>
      <c r="B67" s="142"/>
      <c r="C67" s="22">
        <v>1</v>
      </c>
      <c r="D67" s="23" t="s">
        <v>34</v>
      </c>
      <c r="E67" s="23">
        <v>400</v>
      </c>
      <c r="F67" s="23" t="s">
        <v>10</v>
      </c>
      <c r="G67" s="23" t="s">
        <v>57</v>
      </c>
    </row>
    <row r="68" spans="1:12" ht="15.75" customHeight="1" thickTop="1" thickBot="1" x14ac:dyDescent="0.25">
      <c r="A68" s="44">
        <f t="shared" si="1"/>
        <v>18</v>
      </c>
      <c r="B68" s="37" t="s">
        <v>5</v>
      </c>
      <c r="C68" s="49">
        <v>6</v>
      </c>
      <c r="D68" s="57" t="s">
        <v>21</v>
      </c>
      <c r="E68" s="57">
        <f>330+150+150+240+300+300</f>
        <v>1470</v>
      </c>
      <c r="F68" s="57" t="s">
        <v>13</v>
      </c>
      <c r="G68" s="57" t="s">
        <v>57</v>
      </c>
    </row>
    <row r="69" spans="1:12" ht="15.75" thickTop="1" thickBot="1" x14ac:dyDescent="0.25">
      <c r="A69" s="44">
        <f t="shared" si="1"/>
        <v>19</v>
      </c>
      <c r="B69" s="140" t="s">
        <v>7</v>
      </c>
      <c r="C69" s="49">
        <v>3</v>
      </c>
      <c r="D69" s="57" t="s">
        <v>21</v>
      </c>
      <c r="E69" s="57">
        <f>2850+420+900</f>
        <v>4170</v>
      </c>
      <c r="F69" s="57" t="s">
        <v>13</v>
      </c>
      <c r="G69" s="57" t="s">
        <v>57</v>
      </c>
    </row>
    <row r="70" spans="1:12" ht="15.75" thickTop="1" thickBot="1" x14ac:dyDescent="0.25">
      <c r="A70" s="44">
        <f t="shared" si="1"/>
        <v>20</v>
      </c>
      <c r="B70" s="141"/>
      <c r="C70" s="49">
        <v>1</v>
      </c>
      <c r="D70" s="57" t="s">
        <v>52</v>
      </c>
      <c r="E70" s="57">
        <v>200</v>
      </c>
      <c r="F70" s="57" t="s">
        <v>10</v>
      </c>
      <c r="G70" s="57" t="s">
        <v>55</v>
      </c>
    </row>
    <row r="71" spans="1:12" ht="15.75" thickTop="1" thickBot="1" x14ac:dyDescent="0.25">
      <c r="A71" s="44">
        <f t="shared" si="1"/>
        <v>21</v>
      </c>
      <c r="B71" s="151"/>
      <c r="C71" s="44">
        <v>2</v>
      </c>
      <c r="D71" s="23" t="s">
        <v>36</v>
      </c>
      <c r="E71" s="23">
        <f>200+400</f>
        <v>600</v>
      </c>
      <c r="F71" s="23" t="s">
        <v>10</v>
      </c>
      <c r="G71" s="23" t="s">
        <v>57</v>
      </c>
    </row>
    <row r="72" spans="1:12" ht="15.6" customHeight="1" thickTop="1" thickBot="1" x14ac:dyDescent="0.25">
      <c r="A72" s="167" t="s">
        <v>4</v>
      </c>
      <c r="B72" s="167"/>
      <c r="C72" s="30">
        <f>SUM(C51:C71)</f>
        <v>51</v>
      </c>
      <c r="D72" s="30" t="s">
        <v>19</v>
      </c>
      <c r="E72" s="31" t="s">
        <v>19</v>
      </c>
      <c r="F72" s="30" t="s">
        <v>19</v>
      </c>
      <c r="G72" s="30" t="s">
        <v>19</v>
      </c>
    </row>
    <row r="73" spans="1:12" ht="16.5" customHeight="1" thickTop="1" x14ac:dyDescent="0.2">
      <c r="A73" s="40"/>
      <c r="B73" s="25"/>
      <c r="C73" s="25"/>
      <c r="D73" s="25"/>
      <c r="E73" s="25"/>
      <c r="F73" s="25"/>
      <c r="G73" s="25"/>
    </row>
    <row r="74" spans="1:12" ht="16.5" customHeight="1" thickBot="1" x14ac:dyDescent="0.25">
      <c r="A74" s="33"/>
      <c r="B74" s="32" t="s">
        <v>0</v>
      </c>
      <c r="C74" s="176">
        <v>45474</v>
      </c>
      <c r="D74" s="167"/>
      <c r="E74" s="33"/>
      <c r="F74" s="33"/>
      <c r="G74" s="33"/>
    </row>
    <row r="75" spans="1:12" ht="15.75" thickTop="1" thickBot="1" x14ac:dyDescent="0.25">
      <c r="A75" s="33"/>
      <c r="B75" s="33"/>
      <c r="C75" s="33"/>
      <c r="D75" s="33"/>
      <c r="E75" s="33"/>
      <c r="F75" s="33"/>
      <c r="G75" s="33"/>
    </row>
    <row r="76" spans="1:12" ht="15.75" thickTop="1" thickBot="1" x14ac:dyDescent="0.25">
      <c r="A76" s="33"/>
      <c r="B76" s="33"/>
      <c r="C76" s="33"/>
      <c r="D76" s="33"/>
      <c r="E76" s="33"/>
      <c r="F76" s="33"/>
      <c r="G76" s="33"/>
    </row>
    <row r="77" spans="1:12" ht="15.75" thickTop="1" thickBot="1" x14ac:dyDescent="0.25">
      <c r="A77" s="157" t="s">
        <v>1</v>
      </c>
      <c r="B77" s="157" t="s">
        <v>2</v>
      </c>
      <c r="C77" s="34" t="s">
        <v>24</v>
      </c>
      <c r="D77" s="35" t="s">
        <v>25</v>
      </c>
      <c r="E77" s="166" t="s">
        <v>15</v>
      </c>
      <c r="F77" s="157" t="s">
        <v>6</v>
      </c>
      <c r="G77" s="34" t="s">
        <v>14</v>
      </c>
    </row>
    <row r="78" spans="1:12" ht="15.75" thickTop="1" thickBot="1" x14ac:dyDescent="0.25">
      <c r="A78" s="157"/>
      <c r="B78" s="157"/>
      <c r="C78" s="36" t="s">
        <v>26</v>
      </c>
      <c r="D78" s="36" t="s">
        <v>27</v>
      </c>
      <c r="E78" s="166"/>
      <c r="F78" s="157"/>
      <c r="G78" s="36" t="s">
        <v>3</v>
      </c>
      <c r="J78" s="109" t="s">
        <v>47</v>
      </c>
      <c r="K78" s="109"/>
      <c r="L78" s="109"/>
    </row>
    <row r="79" spans="1:12" ht="15.75" thickTop="1" thickBot="1" x14ac:dyDescent="0.25">
      <c r="A79" s="23">
        <v>1</v>
      </c>
      <c r="B79" s="140" t="s">
        <v>18</v>
      </c>
      <c r="C79" s="44">
        <v>1</v>
      </c>
      <c r="D79" s="23" t="s">
        <v>35</v>
      </c>
      <c r="E79" s="24">
        <v>200</v>
      </c>
      <c r="F79" s="23" t="s">
        <v>10</v>
      </c>
      <c r="G79" s="23" t="s">
        <v>50</v>
      </c>
      <c r="J79" s="109"/>
      <c r="K79" s="109"/>
      <c r="L79" s="109"/>
    </row>
    <row r="80" spans="1:12" ht="15.75" thickTop="1" thickBot="1" x14ac:dyDescent="0.25">
      <c r="A80" s="23">
        <f>+A79+1</f>
        <v>2</v>
      </c>
      <c r="B80" s="141"/>
      <c r="C80" s="44">
        <v>2</v>
      </c>
      <c r="D80" s="23" t="s">
        <v>21</v>
      </c>
      <c r="E80" s="24">
        <f>464+159</f>
        <v>623</v>
      </c>
      <c r="F80" s="23" t="s">
        <v>10</v>
      </c>
      <c r="G80" s="23" t="s">
        <v>50</v>
      </c>
      <c r="J80" s="109"/>
      <c r="K80" s="109"/>
      <c r="L80" s="109"/>
    </row>
    <row r="81" spans="1:19" ht="15.75" thickTop="1" thickBot="1" x14ac:dyDescent="0.25">
      <c r="A81" s="23">
        <f>+A80+1</f>
        <v>3</v>
      </c>
      <c r="B81" s="141"/>
      <c r="C81" s="44">
        <v>1</v>
      </c>
      <c r="D81" s="23" t="s">
        <v>69</v>
      </c>
      <c r="E81" s="24">
        <v>1000</v>
      </c>
      <c r="F81" s="23" t="s">
        <v>10</v>
      </c>
      <c r="G81" s="23" t="s">
        <v>50</v>
      </c>
      <c r="J81" s="109"/>
      <c r="K81" s="109"/>
      <c r="L81" s="109"/>
      <c r="M81" s="104" t="s">
        <v>48</v>
      </c>
      <c r="N81" s="105"/>
      <c r="O81" s="105"/>
      <c r="P81" s="105"/>
      <c r="Q81" s="105"/>
      <c r="R81" s="105"/>
      <c r="S81" s="106"/>
    </row>
    <row r="82" spans="1:19" ht="15.75" thickTop="1" thickBot="1" x14ac:dyDescent="0.25">
      <c r="A82" s="23">
        <f t="shared" ref="A82:A83" si="2">+A81+1</f>
        <v>4</v>
      </c>
      <c r="B82" s="141"/>
      <c r="C82" s="44">
        <v>1</v>
      </c>
      <c r="D82" s="23" t="s">
        <v>38</v>
      </c>
      <c r="E82" s="24">
        <v>3000</v>
      </c>
      <c r="F82" s="23" t="s">
        <v>10</v>
      </c>
      <c r="G82" s="23" t="s">
        <v>50</v>
      </c>
      <c r="J82" s="108" t="s">
        <v>66</v>
      </c>
      <c r="K82" s="108"/>
      <c r="L82" s="108"/>
      <c r="M82" s="110" t="s">
        <v>18</v>
      </c>
      <c r="N82" s="95" t="s">
        <v>9</v>
      </c>
      <c r="O82" s="95" t="s">
        <v>8</v>
      </c>
      <c r="P82" s="95" t="s">
        <v>11</v>
      </c>
      <c r="Q82" s="97" t="s">
        <v>12</v>
      </c>
      <c r="R82" s="95" t="s">
        <v>5</v>
      </c>
      <c r="S82" s="95" t="s">
        <v>7</v>
      </c>
    </row>
    <row r="83" spans="1:19" ht="15.75" thickTop="1" thickBot="1" x14ac:dyDescent="0.25">
      <c r="A83" s="23">
        <f t="shared" si="2"/>
        <v>5</v>
      </c>
      <c r="B83" s="142"/>
      <c r="C83" s="44">
        <v>1</v>
      </c>
      <c r="D83" s="23" t="s">
        <v>20</v>
      </c>
      <c r="E83" s="24">
        <v>1440</v>
      </c>
      <c r="F83" s="23" t="s">
        <v>10</v>
      </c>
      <c r="G83" s="23" t="s">
        <v>50</v>
      </c>
      <c r="J83" s="108" t="s">
        <v>43</v>
      </c>
      <c r="K83" s="108"/>
      <c r="L83" s="52" t="s">
        <v>44</v>
      </c>
      <c r="M83" s="111"/>
      <c r="N83" s="107"/>
      <c r="O83" s="107"/>
      <c r="P83" s="107"/>
      <c r="Q83" s="112"/>
      <c r="R83" s="107"/>
      <c r="S83" s="107"/>
    </row>
    <row r="84" spans="1:19" ht="15.75" thickTop="1" thickBot="1" x14ac:dyDescent="0.25">
      <c r="A84" s="44">
        <f t="shared" ref="A84:A100" si="3">+A83+1</f>
        <v>6</v>
      </c>
      <c r="B84" s="137" t="s">
        <v>9</v>
      </c>
      <c r="C84" s="44">
        <v>4</v>
      </c>
      <c r="D84" s="23" t="s">
        <v>20</v>
      </c>
      <c r="E84" s="24">
        <f>400+340+480+240+480</f>
        <v>1940</v>
      </c>
      <c r="F84" s="23" t="s">
        <v>10</v>
      </c>
      <c r="G84" s="23" t="s">
        <v>50</v>
      </c>
      <c r="J84" s="108" t="s">
        <v>51</v>
      </c>
      <c r="K84" s="108"/>
      <c r="L84" s="109">
        <f>SUM(M84:S85)</f>
        <v>4</v>
      </c>
      <c r="M84" s="99">
        <v>1</v>
      </c>
      <c r="N84" s="99">
        <v>0</v>
      </c>
      <c r="O84" s="100" t="s">
        <v>54</v>
      </c>
      <c r="P84" s="99">
        <v>0</v>
      </c>
      <c r="Q84" s="99">
        <v>2</v>
      </c>
      <c r="R84" s="100"/>
      <c r="S84" s="99">
        <v>1</v>
      </c>
    </row>
    <row r="85" spans="1:19" ht="15.75" thickTop="1" thickBot="1" x14ac:dyDescent="0.25">
      <c r="A85" s="44">
        <f t="shared" si="3"/>
        <v>7</v>
      </c>
      <c r="B85" s="138"/>
      <c r="C85" s="44">
        <v>1</v>
      </c>
      <c r="D85" s="23" t="s">
        <v>38</v>
      </c>
      <c r="E85" s="24">
        <v>20</v>
      </c>
      <c r="F85" s="23" t="s">
        <v>73</v>
      </c>
      <c r="G85" s="23" t="s">
        <v>49</v>
      </c>
      <c r="J85" s="108"/>
      <c r="K85" s="108"/>
      <c r="L85" s="109"/>
      <c r="M85" s="99"/>
      <c r="N85" s="99"/>
      <c r="O85" s="99"/>
      <c r="P85" s="99"/>
      <c r="Q85" s="99"/>
      <c r="R85" s="99"/>
      <c r="S85" s="99"/>
    </row>
    <row r="86" spans="1:19" ht="15.75" thickTop="1" thickBot="1" x14ac:dyDescent="0.25">
      <c r="A86" s="44">
        <f t="shared" si="3"/>
        <v>8</v>
      </c>
      <c r="B86" s="138"/>
      <c r="C86" s="44">
        <v>9</v>
      </c>
      <c r="D86" s="23" t="s">
        <v>21</v>
      </c>
      <c r="E86" s="24">
        <f>312+62+117+86+386+386+300+300+202</f>
        <v>2151</v>
      </c>
      <c r="F86" s="23" t="s">
        <v>61</v>
      </c>
      <c r="G86" s="23" t="s">
        <v>50</v>
      </c>
      <c r="J86" s="109" t="s">
        <v>45</v>
      </c>
      <c r="K86" s="109"/>
      <c r="L86" s="109">
        <f>SUM(M86:S87)</f>
        <v>36</v>
      </c>
      <c r="M86" s="99">
        <v>2</v>
      </c>
      <c r="N86" s="99">
        <v>23</v>
      </c>
      <c r="O86" s="100" t="s">
        <v>54</v>
      </c>
      <c r="P86" s="99">
        <v>5</v>
      </c>
      <c r="Q86" s="99">
        <v>2</v>
      </c>
      <c r="R86" s="99"/>
      <c r="S86" s="99">
        <v>4</v>
      </c>
    </row>
    <row r="87" spans="1:19" ht="15.75" thickTop="1" thickBot="1" x14ac:dyDescent="0.25">
      <c r="A87" s="44">
        <f t="shared" si="3"/>
        <v>9</v>
      </c>
      <c r="B87" s="138"/>
      <c r="C87" s="44">
        <v>1</v>
      </c>
      <c r="D87" s="23" t="s">
        <v>69</v>
      </c>
      <c r="E87" s="24">
        <v>1000</v>
      </c>
      <c r="F87" s="23" t="s">
        <v>10</v>
      </c>
      <c r="G87" s="23" t="s">
        <v>49</v>
      </c>
      <c r="J87" s="109"/>
      <c r="K87" s="109"/>
      <c r="L87" s="109"/>
      <c r="M87" s="99"/>
      <c r="N87" s="99"/>
      <c r="O87" s="99"/>
      <c r="P87" s="99"/>
      <c r="Q87" s="99"/>
      <c r="R87" s="99"/>
      <c r="S87" s="99"/>
    </row>
    <row r="88" spans="1:19" ht="15.75" thickTop="1" thickBot="1" x14ac:dyDescent="0.25">
      <c r="A88" s="44">
        <f t="shared" si="3"/>
        <v>10</v>
      </c>
      <c r="B88" s="139"/>
      <c r="C88" s="44">
        <v>2</v>
      </c>
      <c r="D88" s="23" t="s">
        <v>35</v>
      </c>
      <c r="E88" s="24">
        <f>10+340+300</f>
        <v>650</v>
      </c>
      <c r="F88" s="23" t="s">
        <v>10</v>
      </c>
      <c r="G88" s="23" t="s">
        <v>49</v>
      </c>
      <c r="J88" s="109" t="s">
        <v>46</v>
      </c>
      <c r="K88" s="109"/>
      <c r="L88" s="114">
        <f>SUM(M88:S90)</f>
        <v>19</v>
      </c>
      <c r="M88" s="99">
        <v>0</v>
      </c>
      <c r="N88" s="99">
        <v>18</v>
      </c>
      <c r="O88" s="101" t="s">
        <v>54</v>
      </c>
      <c r="P88" s="99">
        <v>0</v>
      </c>
      <c r="Q88" s="99">
        <v>0</v>
      </c>
      <c r="R88" s="101"/>
      <c r="S88" s="99">
        <v>1</v>
      </c>
    </row>
    <row r="89" spans="1:19" ht="16.5" customHeight="1" thickTop="1" thickBot="1" x14ac:dyDescent="0.25">
      <c r="A89" s="44">
        <f t="shared" si="3"/>
        <v>11</v>
      </c>
      <c r="B89" s="46" t="s">
        <v>8</v>
      </c>
      <c r="C89" s="49" t="s">
        <v>58</v>
      </c>
      <c r="D89" s="49" t="s">
        <v>58</v>
      </c>
      <c r="E89" s="49" t="s">
        <v>58</v>
      </c>
      <c r="F89" s="49" t="s">
        <v>58</v>
      </c>
      <c r="G89" s="49" t="s">
        <v>58</v>
      </c>
      <c r="J89" s="109"/>
      <c r="K89" s="109"/>
      <c r="L89" s="115"/>
      <c r="M89" s="99"/>
      <c r="N89" s="99"/>
      <c r="O89" s="102"/>
      <c r="P89" s="99"/>
      <c r="Q89" s="99"/>
      <c r="R89" s="102"/>
      <c r="S89" s="99"/>
    </row>
    <row r="90" spans="1:19" ht="15.75" thickTop="1" thickBot="1" x14ac:dyDescent="0.25">
      <c r="A90" s="44">
        <f t="shared" si="3"/>
        <v>12</v>
      </c>
      <c r="B90" s="140" t="s">
        <v>11</v>
      </c>
      <c r="C90" s="22">
        <v>3</v>
      </c>
      <c r="D90" s="23" t="s">
        <v>35</v>
      </c>
      <c r="E90" s="24">
        <f>120+160+120</f>
        <v>400</v>
      </c>
      <c r="F90" s="23" t="s">
        <v>10</v>
      </c>
      <c r="G90" s="23" t="s">
        <v>50</v>
      </c>
      <c r="J90" s="109"/>
      <c r="K90" s="109"/>
      <c r="L90" s="116"/>
      <c r="M90" s="99"/>
      <c r="N90" s="99"/>
      <c r="O90" s="103"/>
      <c r="P90" s="99"/>
      <c r="Q90" s="99"/>
      <c r="R90" s="103"/>
      <c r="S90" s="99"/>
    </row>
    <row r="91" spans="1:19" ht="15.75" thickTop="1" thickBot="1" x14ac:dyDescent="0.25">
      <c r="A91" s="44">
        <f t="shared" si="3"/>
        <v>13</v>
      </c>
      <c r="B91" s="141"/>
      <c r="C91" s="44">
        <v>7</v>
      </c>
      <c r="D91" s="23" t="s">
        <v>21</v>
      </c>
      <c r="E91" s="23">
        <f>120+120+120+78+120+120+120</f>
        <v>798</v>
      </c>
      <c r="F91" s="23" t="s">
        <v>10</v>
      </c>
      <c r="G91" s="23" t="s">
        <v>50</v>
      </c>
    </row>
    <row r="92" spans="1:19" ht="15.75" thickTop="1" thickBot="1" x14ac:dyDescent="0.25">
      <c r="A92" s="44">
        <f t="shared" si="3"/>
        <v>14</v>
      </c>
      <c r="B92" s="141"/>
      <c r="C92" s="44">
        <v>5</v>
      </c>
      <c r="D92" s="23" t="s">
        <v>69</v>
      </c>
      <c r="E92" s="23">
        <f>500+500+1000+200+640</f>
        <v>2840</v>
      </c>
      <c r="F92" s="23" t="s">
        <v>10</v>
      </c>
      <c r="G92" s="23" t="s">
        <v>50</v>
      </c>
    </row>
    <row r="93" spans="1:19" ht="15.75" thickTop="1" thickBot="1" x14ac:dyDescent="0.25">
      <c r="A93" s="44">
        <f t="shared" si="3"/>
        <v>15</v>
      </c>
      <c r="B93" s="141"/>
      <c r="C93" s="44">
        <v>4</v>
      </c>
      <c r="D93" s="23" t="s">
        <v>70</v>
      </c>
      <c r="E93" s="23">
        <f>500+500+1000+200+640</f>
        <v>2840</v>
      </c>
      <c r="F93" s="23" t="s">
        <v>10</v>
      </c>
      <c r="G93" s="23" t="s">
        <v>50</v>
      </c>
    </row>
    <row r="94" spans="1:19" ht="15.75" thickTop="1" thickBot="1" x14ac:dyDescent="0.25">
      <c r="A94" s="44">
        <f t="shared" si="3"/>
        <v>16</v>
      </c>
      <c r="B94" s="142"/>
      <c r="C94" s="44">
        <v>1</v>
      </c>
      <c r="D94" s="23" t="s">
        <v>52</v>
      </c>
      <c r="E94" s="24">
        <v>64</v>
      </c>
      <c r="F94" s="23" t="s">
        <v>10</v>
      </c>
      <c r="G94" s="23" t="s">
        <v>50</v>
      </c>
    </row>
    <row r="95" spans="1:19" ht="15.75" thickTop="1" thickBot="1" x14ac:dyDescent="0.25">
      <c r="A95" s="44">
        <f t="shared" si="3"/>
        <v>17</v>
      </c>
      <c r="B95" s="137" t="s">
        <v>12</v>
      </c>
      <c r="C95" s="22">
        <v>3</v>
      </c>
      <c r="D95" s="23" t="s">
        <v>20</v>
      </c>
      <c r="E95" s="24">
        <f>370+200+600</f>
        <v>1170</v>
      </c>
      <c r="F95" s="23" t="s">
        <v>10</v>
      </c>
      <c r="G95" s="23" t="s">
        <v>49</v>
      </c>
    </row>
    <row r="96" spans="1:19" ht="15.75" thickTop="1" thickBot="1" x14ac:dyDescent="0.25">
      <c r="A96" s="44">
        <f t="shared" si="3"/>
        <v>18</v>
      </c>
      <c r="B96" s="152"/>
      <c r="C96" s="44">
        <v>1</v>
      </c>
      <c r="D96" s="23" t="s">
        <v>35</v>
      </c>
      <c r="E96" s="23">
        <v>400</v>
      </c>
      <c r="F96" s="23" t="s">
        <v>10</v>
      </c>
      <c r="G96" s="23" t="s">
        <v>49</v>
      </c>
    </row>
    <row r="97" spans="1:19" ht="15.75" thickTop="1" thickBot="1" x14ac:dyDescent="0.25">
      <c r="A97" s="44">
        <f t="shared" si="3"/>
        <v>19</v>
      </c>
      <c r="B97" s="23" t="s">
        <v>5</v>
      </c>
      <c r="C97" s="49" t="s">
        <v>58</v>
      </c>
      <c r="D97" s="49" t="s">
        <v>58</v>
      </c>
      <c r="E97" s="49" t="s">
        <v>58</v>
      </c>
      <c r="F97" s="49" t="s">
        <v>58</v>
      </c>
      <c r="G97" s="49" t="s">
        <v>58</v>
      </c>
    </row>
    <row r="98" spans="1:19" ht="15.75" thickTop="1" thickBot="1" x14ac:dyDescent="0.25">
      <c r="A98" s="44">
        <f t="shared" si="3"/>
        <v>20</v>
      </c>
      <c r="B98" s="140" t="s">
        <v>7</v>
      </c>
      <c r="C98" s="49">
        <v>2</v>
      </c>
      <c r="D98" s="49" t="s">
        <v>52</v>
      </c>
      <c r="E98" s="24">
        <f>200+960</f>
        <v>1160</v>
      </c>
      <c r="F98" s="49" t="s">
        <v>10</v>
      </c>
      <c r="G98" s="49" t="s">
        <v>49</v>
      </c>
    </row>
    <row r="99" spans="1:19" ht="15.75" thickTop="1" thickBot="1" x14ac:dyDescent="0.25">
      <c r="A99" s="44">
        <f t="shared" si="3"/>
        <v>21</v>
      </c>
      <c r="B99" s="141"/>
      <c r="C99" s="49">
        <v>1</v>
      </c>
      <c r="D99" s="49" t="s">
        <v>21</v>
      </c>
      <c r="E99" s="49">
        <v>720</v>
      </c>
      <c r="F99" s="49" t="s">
        <v>61</v>
      </c>
      <c r="G99" s="49" t="s">
        <v>50</v>
      </c>
    </row>
    <row r="100" spans="1:19" ht="15.75" thickTop="1" thickBot="1" x14ac:dyDescent="0.25">
      <c r="A100" s="44">
        <f t="shared" si="3"/>
        <v>22</v>
      </c>
      <c r="B100" s="142"/>
      <c r="C100" s="27">
        <v>1</v>
      </c>
      <c r="D100" s="28" t="s">
        <v>42</v>
      </c>
      <c r="E100" s="24">
        <v>200</v>
      </c>
      <c r="F100" s="23" t="s">
        <v>10</v>
      </c>
      <c r="G100" s="23" t="s">
        <v>50</v>
      </c>
    </row>
    <row r="101" spans="1:19" ht="15.75" thickTop="1" thickBot="1" x14ac:dyDescent="0.25">
      <c r="A101" s="167" t="s">
        <v>4</v>
      </c>
      <c r="B101" s="167"/>
      <c r="C101" s="30">
        <f>SUM(C79:C100)</f>
        <v>51</v>
      </c>
      <c r="D101" s="30" t="s">
        <v>19</v>
      </c>
      <c r="E101" s="31" t="s">
        <v>19</v>
      </c>
      <c r="F101" s="30" t="s">
        <v>19</v>
      </c>
      <c r="G101" s="30" t="s">
        <v>19</v>
      </c>
      <c r="J101" s="109" t="s">
        <v>47</v>
      </c>
      <c r="K101" s="109"/>
      <c r="L101" s="109"/>
    </row>
    <row r="102" spans="1:19" ht="15.75" thickTop="1" thickBot="1" x14ac:dyDescent="0.25">
      <c r="A102" s="40"/>
      <c r="B102" s="25"/>
      <c r="C102" s="25"/>
      <c r="D102" s="25"/>
      <c r="E102" s="25"/>
      <c r="F102" s="25"/>
      <c r="G102" s="25"/>
      <c r="J102" s="109"/>
      <c r="K102" s="109"/>
      <c r="L102" s="109"/>
    </row>
    <row r="103" spans="1:19" ht="15.75" thickTop="1" thickBot="1" x14ac:dyDescent="0.25">
      <c r="A103" s="33"/>
      <c r="B103" s="32" t="s">
        <v>0</v>
      </c>
      <c r="C103" s="176">
        <v>45505</v>
      </c>
      <c r="D103" s="167"/>
      <c r="E103" s="33"/>
      <c r="F103" s="33"/>
      <c r="G103" s="33"/>
      <c r="J103" s="109"/>
      <c r="K103" s="109"/>
      <c r="L103" s="109"/>
    </row>
    <row r="104" spans="1:19" ht="15.75" thickTop="1" thickBot="1" x14ac:dyDescent="0.25">
      <c r="A104" s="33"/>
      <c r="B104" s="33"/>
      <c r="C104" s="33"/>
      <c r="D104" s="33"/>
      <c r="E104" s="33"/>
      <c r="F104" s="33"/>
      <c r="G104" s="33"/>
      <c r="J104" s="109"/>
      <c r="K104" s="109"/>
      <c r="L104" s="109"/>
      <c r="M104" s="104" t="s">
        <v>48</v>
      </c>
      <c r="N104" s="105"/>
      <c r="O104" s="105"/>
      <c r="P104" s="105"/>
      <c r="Q104" s="105"/>
      <c r="R104" s="105"/>
      <c r="S104" s="106"/>
    </row>
    <row r="105" spans="1:19" ht="16.5" thickTop="1" thickBot="1" x14ac:dyDescent="0.3">
      <c r="A105" s="38"/>
      <c r="B105" s="38"/>
      <c r="C105" s="38"/>
      <c r="D105" s="38"/>
      <c r="E105" s="38"/>
      <c r="F105" s="38"/>
      <c r="G105" s="38"/>
      <c r="J105" s="119" t="s">
        <v>65</v>
      </c>
      <c r="K105" s="120"/>
      <c r="L105" s="121"/>
      <c r="M105" s="55" t="s">
        <v>18</v>
      </c>
      <c r="N105" s="54" t="s">
        <v>9</v>
      </c>
      <c r="O105" s="54" t="s">
        <v>8</v>
      </c>
      <c r="P105" s="54" t="s">
        <v>11</v>
      </c>
      <c r="Q105" s="56" t="s">
        <v>12</v>
      </c>
      <c r="R105" s="54" t="s">
        <v>5</v>
      </c>
      <c r="S105" s="54" t="s">
        <v>7</v>
      </c>
    </row>
    <row r="106" spans="1:19" ht="15.75" thickTop="1" thickBot="1" x14ac:dyDescent="0.25">
      <c r="A106" s="168" t="s">
        <v>1</v>
      </c>
      <c r="B106" s="170" t="s">
        <v>2</v>
      </c>
      <c r="C106" s="177" t="s">
        <v>22</v>
      </c>
      <c r="D106" s="117" t="s">
        <v>23</v>
      </c>
      <c r="E106" s="172" t="s">
        <v>15</v>
      </c>
      <c r="F106" s="174" t="s">
        <v>6</v>
      </c>
      <c r="G106" s="117" t="s">
        <v>31</v>
      </c>
      <c r="J106" s="108" t="s">
        <v>43</v>
      </c>
      <c r="K106" s="108"/>
      <c r="L106" s="52" t="s">
        <v>44</v>
      </c>
    </row>
    <row r="107" spans="1:19" ht="15.75" thickTop="1" thickBot="1" x14ac:dyDescent="0.25">
      <c r="A107" s="169"/>
      <c r="B107" s="171"/>
      <c r="C107" s="178"/>
      <c r="D107" s="118"/>
      <c r="E107" s="173"/>
      <c r="F107" s="175"/>
      <c r="G107" s="118"/>
      <c r="J107" s="108" t="s">
        <v>51</v>
      </c>
      <c r="K107" s="108"/>
      <c r="L107" s="109">
        <f>SUM(M107:S108)</f>
        <v>10</v>
      </c>
      <c r="M107" s="99">
        <v>0</v>
      </c>
      <c r="N107" s="99">
        <v>7</v>
      </c>
      <c r="O107" s="100">
        <v>0</v>
      </c>
      <c r="P107" s="99">
        <v>0</v>
      </c>
      <c r="Q107" s="99">
        <v>0</v>
      </c>
      <c r="R107" s="99">
        <v>0</v>
      </c>
      <c r="S107" s="99">
        <v>3</v>
      </c>
    </row>
    <row r="108" spans="1:19" ht="15.75" thickTop="1" thickBot="1" x14ac:dyDescent="0.25">
      <c r="A108" s="42">
        <v>1</v>
      </c>
      <c r="B108" s="140" t="s">
        <v>18</v>
      </c>
      <c r="C108" s="91">
        <v>5</v>
      </c>
      <c r="D108" s="91" t="s">
        <v>21</v>
      </c>
      <c r="E108" s="92">
        <f>133+225+191+396+275</f>
        <v>1220</v>
      </c>
      <c r="F108" s="93" t="s">
        <v>13</v>
      </c>
      <c r="G108" s="91" t="s">
        <v>57</v>
      </c>
      <c r="J108" s="108"/>
      <c r="K108" s="108"/>
      <c r="L108" s="109"/>
      <c r="M108" s="99"/>
      <c r="N108" s="99"/>
      <c r="O108" s="99"/>
      <c r="P108" s="99"/>
      <c r="Q108" s="99"/>
      <c r="R108" s="99"/>
      <c r="S108" s="99"/>
    </row>
    <row r="109" spans="1:19" ht="15.75" thickTop="1" thickBot="1" x14ac:dyDescent="0.25">
      <c r="A109" s="45">
        <f t="shared" ref="A109:A110" si="4">+A108+1</f>
        <v>2</v>
      </c>
      <c r="B109" s="141"/>
      <c r="C109" s="91">
        <v>4</v>
      </c>
      <c r="D109" s="91" t="s">
        <v>20</v>
      </c>
      <c r="E109" s="92">
        <f>1080+1080+360+1080</f>
        <v>3600</v>
      </c>
      <c r="F109" s="93" t="s">
        <v>10</v>
      </c>
      <c r="G109" s="91" t="s">
        <v>57</v>
      </c>
      <c r="J109" s="109" t="s">
        <v>45</v>
      </c>
      <c r="K109" s="109"/>
      <c r="L109" s="109">
        <f>SUM(M109:S110)</f>
        <v>35</v>
      </c>
      <c r="M109" s="99">
        <v>2</v>
      </c>
      <c r="N109" s="99">
        <v>21</v>
      </c>
      <c r="O109" s="100">
        <v>0</v>
      </c>
      <c r="P109" s="99">
        <v>4</v>
      </c>
      <c r="Q109" s="99">
        <v>2</v>
      </c>
      <c r="R109" s="99">
        <v>5</v>
      </c>
      <c r="S109" s="99">
        <v>1</v>
      </c>
    </row>
    <row r="110" spans="1:19" ht="14.45" customHeight="1" thickTop="1" thickBot="1" x14ac:dyDescent="0.25">
      <c r="A110" s="45">
        <f t="shared" si="4"/>
        <v>3</v>
      </c>
      <c r="B110" s="141"/>
      <c r="C110" s="91">
        <v>5</v>
      </c>
      <c r="D110" s="91" t="s">
        <v>76</v>
      </c>
      <c r="E110" s="92">
        <f>300+300+100+100+300</f>
        <v>1100</v>
      </c>
      <c r="F110" s="93" t="s">
        <v>10</v>
      </c>
      <c r="G110" s="91" t="s">
        <v>57</v>
      </c>
      <c r="J110" s="109"/>
      <c r="K110" s="109"/>
      <c r="L110" s="109"/>
      <c r="M110" s="99"/>
      <c r="N110" s="99"/>
      <c r="O110" s="99"/>
      <c r="P110" s="99"/>
      <c r="Q110" s="99"/>
      <c r="R110" s="99"/>
      <c r="S110" s="99"/>
    </row>
    <row r="111" spans="1:19" ht="15.75" thickTop="1" thickBot="1" x14ac:dyDescent="0.25">
      <c r="A111" s="45">
        <f>+A110+1</f>
        <v>4</v>
      </c>
      <c r="B111" s="142"/>
      <c r="C111" s="29">
        <v>1</v>
      </c>
      <c r="D111" s="49" t="s">
        <v>35</v>
      </c>
      <c r="E111" s="49">
        <v>240</v>
      </c>
      <c r="F111" s="49" t="s">
        <v>10</v>
      </c>
      <c r="G111" s="49" t="s">
        <v>57</v>
      </c>
      <c r="J111" s="109" t="s">
        <v>46</v>
      </c>
      <c r="K111" s="109"/>
      <c r="L111" s="114">
        <f>SUM(M111:S114)</f>
        <v>11</v>
      </c>
      <c r="M111" s="99">
        <v>0</v>
      </c>
      <c r="N111" s="99">
        <v>0</v>
      </c>
      <c r="O111" s="100">
        <v>0</v>
      </c>
      <c r="P111" s="99">
        <v>0</v>
      </c>
      <c r="Q111" s="99">
        <v>7</v>
      </c>
      <c r="R111" s="99">
        <v>4</v>
      </c>
      <c r="S111" s="99">
        <v>0</v>
      </c>
    </row>
    <row r="112" spans="1:19" ht="15.75" thickTop="1" thickBot="1" x14ac:dyDescent="0.25">
      <c r="A112" s="45">
        <f>+A111+1</f>
        <v>5</v>
      </c>
      <c r="B112" s="140" t="s">
        <v>9</v>
      </c>
      <c r="C112" s="44">
        <v>2</v>
      </c>
      <c r="D112" s="23" t="s">
        <v>21</v>
      </c>
      <c r="E112" s="24">
        <f>241+128</f>
        <v>369</v>
      </c>
      <c r="F112" s="23" t="s">
        <v>13</v>
      </c>
      <c r="G112" s="23" t="s">
        <v>57</v>
      </c>
      <c r="J112" s="109"/>
      <c r="K112" s="109"/>
      <c r="L112" s="115"/>
      <c r="M112" s="99"/>
      <c r="N112" s="99"/>
      <c r="O112" s="99"/>
      <c r="P112" s="99"/>
      <c r="Q112" s="99"/>
      <c r="R112" s="99"/>
      <c r="S112" s="99"/>
    </row>
    <row r="113" spans="1:19" ht="14.25" customHeight="1" thickTop="1" thickBot="1" x14ac:dyDescent="0.25">
      <c r="A113" s="45"/>
      <c r="B113" s="141"/>
      <c r="C113" s="44">
        <v>3</v>
      </c>
      <c r="D113" s="23" t="s">
        <v>77</v>
      </c>
      <c r="E113" s="24">
        <f>5000+5000+10000</f>
        <v>20000</v>
      </c>
      <c r="F113" s="23" t="s">
        <v>10</v>
      </c>
      <c r="G113" s="23" t="s">
        <v>49</v>
      </c>
      <c r="J113" s="109"/>
      <c r="K113" s="109"/>
      <c r="L113" s="115"/>
      <c r="M113" s="99"/>
      <c r="N113" s="99"/>
      <c r="O113" s="99"/>
      <c r="P113" s="99"/>
      <c r="Q113" s="99"/>
      <c r="R113" s="99"/>
      <c r="S113" s="99"/>
    </row>
    <row r="114" spans="1:19" ht="14.45" customHeight="1" thickTop="1" thickBot="1" x14ac:dyDescent="0.25">
      <c r="A114" s="45"/>
      <c r="B114" s="141"/>
      <c r="C114" s="44">
        <v>2</v>
      </c>
      <c r="D114" s="23" t="s">
        <v>35</v>
      </c>
      <c r="E114" s="24">
        <f>240+240</f>
        <v>480</v>
      </c>
      <c r="F114" s="23" t="s">
        <v>10</v>
      </c>
      <c r="G114" s="23" t="s">
        <v>49</v>
      </c>
      <c r="J114" s="109"/>
      <c r="K114" s="109"/>
      <c r="L114" s="116"/>
      <c r="M114" s="99"/>
      <c r="N114" s="99"/>
      <c r="O114" s="99"/>
      <c r="P114" s="99"/>
      <c r="Q114" s="99"/>
      <c r="R114" s="99"/>
      <c r="S114" s="99"/>
    </row>
    <row r="115" spans="1:19" ht="15.75" thickTop="1" thickBot="1" x14ac:dyDescent="0.25">
      <c r="A115" s="45"/>
      <c r="B115" s="141"/>
      <c r="C115" s="44">
        <v>1</v>
      </c>
      <c r="D115" s="23" t="s">
        <v>78</v>
      </c>
      <c r="E115" s="24">
        <v>200</v>
      </c>
      <c r="F115" s="23" t="s">
        <v>10</v>
      </c>
      <c r="G115" s="23" t="s">
        <v>49</v>
      </c>
      <c r="J115" s="74"/>
      <c r="K115" s="74"/>
      <c r="L115" s="74"/>
      <c r="M115" s="75"/>
      <c r="N115" s="75"/>
      <c r="O115" s="75"/>
      <c r="P115" s="75"/>
      <c r="Q115" s="75"/>
      <c r="R115" s="75"/>
      <c r="S115" s="75"/>
    </row>
    <row r="116" spans="1:19" ht="15.75" thickTop="1" thickBot="1" x14ac:dyDescent="0.25">
      <c r="A116" s="45">
        <f>+A112+1</f>
        <v>6</v>
      </c>
      <c r="B116" s="141"/>
      <c r="C116" s="44">
        <v>1</v>
      </c>
      <c r="D116" s="23" t="s">
        <v>69</v>
      </c>
      <c r="E116" s="24">
        <v>1000</v>
      </c>
      <c r="F116" s="23" t="s">
        <v>10</v>
      </c>
      <c r="G116" s="23" t="s">
        <v>49</v>
      </c>
      <c r="J116" s="74"/>
      <c r="K116" s="74"/>
      <c r="L116" s="74"/>
      <c r="M116" s="75"/>
      <c r="N116" s="75"/>
      <c r="O116" s="75"/>
      <c r="P116" s="75"/>
      <c r="Q116" s="75"/>
      <c r="R116" s="75"/>
      <c r="S116" s="75"/>
    </row>
    <row r="117" spans="1:19" ht="15.75" thickTop="1" thickBot="1" x14ac:dyDescent="0.25">
      <c r="A117" s="45">
        <f t="shared" ref="A117:A134" si="5">+A116+1</f>
        <v>7</v>
      </c>
      <c r="B117" s="142"/>
      <c r="C117" s="44">
        <v>1</v>
      </c>
      <c r="D117" s="23" t="s">
        <v>79</v>
      </c>
      <c r="E117" s="24">
        <v>1900</v>
      </c>
      <c r="F117" s="23" t="s">
        <v>10</v>
      </c>
      <c r="G117" s="23" t="s">
        <v>49</v>
      </c>
    </row>
    <row r="118" spans="1:19" ht="15.75" thickTop="1" thickBot="1" x14ac:dyDescent="0.25">
      <c r="A118" s="45">
        <f t="shared" si="5"/>
        <v>8</v>
      </c>
      <c r="B118" s="76" t="s">
        <v>8</v>
      </c>
      <c r="C118" s="49"/>
      <c r="D118" s="49" t="s">
        <v>40</v>
      </c>
      <c r="E118" s="49"/>
      <c r="F118" s="49" t="s">
        <v>40</v>
      </c>
      <c r="G118" s="49" t="s">
        <v>40</v>
      </c>
    </row>
    <row r="119" spans="1:19" ht="15.75" thickTop="1" thickBot="1" x14ac:dyDescent="0.25">
      <c r="A119" s="45">
        <f t="shared" si="5"/>
        <v>9</v>
      </c>
      <c r="B119" s="140" t="s">
        <v>11</v>
      </c>
      <c r="C119" s="50">
        <v>2</v>
      </c>
      <c r="D119" s="37" t="s">
        <v>52</v>
      </c>
      <c r="E119" s="37">
        <f>24+236</f>
        <v>260</v>
      </c>
      <c r="F119" s="37" t="s">
        <v>10</v>
      </c>
      <c r="G119" s="37" t="s">
        <v>57</v>
      </c>
    </row>
    <row r="120" spans="1:19" ht="15.75" thickTop="1" thickBot="1" x14ac:dyDescent="0.25">
      <c r="A120" s="45">
        <f t="shared" si="5"/>
        <v>10</v>
      </c>
      <c r="B120" s="141"/>
      <c r="C120" s="50">
        <v>3</v>
      </c>
      <c r="D120" s="37" t="s">
        <v>69</v>
      </c>
      <c r="E120" s="37">
        <f>100+60+1000</f>
        <v>1160</v>
      </c>
      <c r="F120" s="37" t="s">
        <v>10</v>
      </c>
      <c r="G120" s="37" t="s">
        <v>57</v>
      </c>
    </row>
    <row r="121" spans="1:19" ht="15.75" thickTop="1" thickBot="1" x14ac:dyDescent="0.25">
      <c r="A121" s="45">
        <f t="shared" si="5"/>
        <v>11</v>
      </c>
      <c r="B121" s="141"/>
      <c r="C121" s="50">
        <v>3</v>
      </c>
      <c r="D121" s="37" t="s">
        <v>70</v>
      </c>
      <c r="E121" s="37">
        <f>100+60+1000</f>
        <v>1160</v>
      </c>
      <c r="F121" s="37" t="s">
        <v>10</v>
      </c>
      <c r="G121" s="37" t="s">
        <v>57</v>
      </c>
    </row>
    <row r="122" spans="1:19" ht="15.75" thickTop="1" thickBot="1" x14ac:dyDescent="0.25">
      <c r="A122" s="45">
        <f t="shared" si="5"/>
        <v>12</v>
      </c>
      <c r="B122" s="141"/>
      <c r="C122" s="50">
        <v>1</v>
      </c>
      <c r="D122" s="37" t="s">
        <v>35</v>
      </c>
      <c r="E122" s="37">
        <v>120</v>
      </c>
      <c r="F122" s="37" t="s">
        <v>10</v>
      </c>
      <c r="G122" s="37" t="s">
        <v>57</v>
      </c>
    </row>
    <row r="123" spans="1:19" ht="15" customHeight="1" thickTop="1" thickBot="1" x14ac:dyDescent="0.25">
      <c r="A123" s="45">
        <f t="shared" si="5"/>
        <v>13</v>
      </c>
      <c r="B123" s="142"/>
      <c r="C123" s="50">
        <v>7</v>
      </c>
      <c r="D123" s="37" t="s">
        <v>21</v>
      </c>
      <c r="E123" s="37">
        <f>120+120+120+78+120+120+120</f>
        <v>798</v>
      </c>
      <c r="F123" s="37" t="s">
        <v>13</v>
      </c>
      <c r="G123" s="37" t="s">
        <v>57</v>
      </c>
    </row>
    <row r="124" spans="1:19" ht="15.75" thickTop="1" thickBot="1" x14ac:dyDescent="0.25">
      <c r="A124" s="45">
        <f t="shared" si="5"/>
        <v>14</v>
      </c>
      <c r="B124" s="137" t="s">
        <v>12</v>
      </c>
      <c r="C124" s="50">
        <v>2</v>
      </c>
      <c r="D124" s="37" t="s">
        <v>20</v>
      </c>
      <c r="E124" s="37">
        <f>200+400</f>
        <v>600</v>
      </c>
      <c r="F124" s="37" t="s">
        <v>10</v>
      </c>
      <c r="G124" s="37" t="s">
        <v>49</v>
      </c>
    </row>
    <row r="125" spans="1:19" ht="15" customHeight="1" thickTop="1" thickBot="1" x14ac:dyDescent="0.25">
      <c r="A125" s="45">
        <f t="shared" si="5"/>
        <v>15</v>
      </c>
      <c r="B125" s="138"/>
      <c r="C125" s="50">
        <v>2</v>
      </c>
      <c r="D125" s="37" t="s">
        <v>60</v>
      </c>
      <c r="E125" s="37">
        <f>800+1600</f>
        <v>2400</v>
      </c>
      <c r="F125" s="37" t="s">
        <v>10</v>
      </c>
      <c r="G125" s="37" t="s">
        <v>49</v>
      </c>
    </row>
    <row r="126" spans="1:19" ht="15.75" thickTop="1" thickBot="1" x14ac:dyDescent="0.25">
      <c r="A126" s="45">
        <f t="shared" si="5"/>
        <v>16</v>
      </c>
      <c r="B126" s="138"/>
      <c r="C126" s="50">
        <v>2</v>
      </c>
      <c r="D126" s="37" t="s">
        <v>21</v>
      </c>
      <c r="E126" s="37">
        <f>30+480</f>
        <v>510</v>
      </c>
      <c r="F126" s="37" t="s">
        <v>13</v>
      </c>
      <c r="G126" s="37" t="s">
        <v>57</v>
      </c>
    </row>
    <row r="127" spans="1:19" ht="15.75" thickTop="1" thickBot="1" x14ac:dyDescent="0.25">
      <c r="A127" s="45">
        <f t="shared" si="5"/>
        <v>17</v>
      </c>
      <c r="B127" s="138"/>
      <c r="C127" s="50">
        <v>1</v>
      </c>
      <c r="D127" s="37" t="s">
        <v>35</v>
      </c>
      <c r="E127" s="37">
        <v>400</v>
      </c>
      <c r="F127" s="37" t="s">
        <v>10</v>
      </c>
      <c r="G127" s="37" t="s">
        <v>49</v>
      </c>
    </row>
    <row r="128" spans="1:19" ht="15.75" thickTop="1" thickBot="1" x14ac:dyDescent="0.25">
      <c r="A128" s="45">
        <f t="shared" si="5"/>
        <v>18</v>
      </c>
      <c r="B128" s="138"/>
      <c r="C128" s="50">
        <v>2</v>
      </c>
      <c r="D128" s="37" t="s">
        <v>74</v>
      </c>
      <c r="E128" s="37">
        <f>250+375</f>
        <v>625</v>
      </c>
      <c r="F128" s="37" t="s">
        <v>10</v>
      </c>
      <c r="G128" s="37" t="s">
        <v>49</v>
      </c>
    </row>
    <row r="129" spans="1:7" ht="31.9" customHeight="1" thickTop="1" thickBot="1" x14ac:dyDescent="0.25">
      <c r="A129" s="45">
        <f t="shared" si="5"/>
        <v>19</v>
      </c>
      <c r="B129" s="138"/>
      <c r="C129" s="50">
        <v>2</v>
      </c>
      <c r="D129" s="37" t="s">
        <v>75</v>
      </c>
      <c r="E129" s="37">
        <f>100+150</f>
        <v>250</v>
      </c>
      <c r="F129" s="37" t="s">
        <v>10</v>
      </c>
      <c r="G129" s="37" t="s">
        <v>49</v>
      </c>
    </row>
    <row r="130" spans="1:7" ht="21" customHeight="1" thickTop="1" thickBot="1" x14ac:dyDescent="0.25">
      <c r="A130" s="45">
        <f t="shared" si="5"/>
        <v>20</v>
      </c>
      <c r="B130" s="139"/>
      <c r="C130" s="50">
        <v>2</v>
      </c>
      <c r="D130" s="37" t="s">
        <v>59</v>
      </c>
      <c r="E130" s="59">
        <f>500+750</f>
        <v>1250</v>
      </c>
      <c r="F130" s="37" t="s">
        <v>10</v>
      </c>
      <c r="G130" s="60" t="s">
        <v>49</v>
      </c>
    </row>
    <row r="131" spans="1:7" ht="36" customHeight="1" thickTop="1" thickBot="1" x14ac:dyDescent="0.25">
      <c r="A131" s="45">
        <f t="shared" si="5"/>
        <v>21</v>
      </c>
      <c r="B131" s="50" t="s">
        <v>5</v>
      </c>
      <c r="C131" s="61">
        <v>11</v>
      </c>
      <c r="D131" s="61" t="s">
        <v>21</v>
      </c>
      <c r="E131" s="94">
        <f>330+300+180+90+45+150+300+300+240+120+90</f>
        <v>2145</v>
      </c>
      <c r="F131" s="61" t="s">
        <v>13</v>
      </c>
      <c r="G131" s="50" t="s">
        <v>57</v>
      </c>
    </row>
    <row r="132" spans="1:7" ht="29.25" customHeight="1" thickTop="1" thickBot="1" x14ac:dyDescent="0.25">
      <c r="A132" s="45">
        <f t="shared" si="5"/>
        <v>22</v>
      </c>
      <c r="B132" s="140" t="s">
        <v>7</v>
      </c>
      <c r="C132" s="61">
        <v>1</v>
      </c>
      <c r="D132" s="61" t="s">
        <v>35</v>
      </c>
      <c r="E132" s="61">
        <v>600</v>
      </c>
      <c r="F132" s="61" t="s">
        <v>10</v>
      </c>
      <c r="G132" s="61" t="s">
        <v>49</v>
      </c>
    </row>
    <row r="133" spans="1:7" ht="29.25" customHeight="1" thickTop="1" thickBot="1" x14ac:dyDescent="0.25">
      <c r="A133" s="45">
        <f t="shared" si="5"/>
        <v>23</v>
      </c>
      <c r="B133" s="141"/>
      <c r="C133" s="61">
        <v>2</v>
      </c>
      <c r="D133" s="61" t="s">
        <v>52</v>
      </c>
      <c r="E133" s="61">
        <f>1920+480</f>
        <v>2400</v>
      </c>
      <c r="F133" s="61" t="s">
        <v>10</v>
      </c>
      <c r="G133" s="61" t="s">
        <v>49</v>
      </c>
    </row>
    <row r="134" spans="1:7" ht="29.25" customHeight="1" thickTop="1" thickBot="1" x14ac:dyDescent="0.25">
      <c r="A134" s="45">
        <f t="shared" si="5"/>
        <v>24</v>
      </c>
      <c r="B134" s="142"/>
      <c r="C134" s="50">
        <v>3</v>
      </c>
      <c r="D134" s="37" t="s">
        <v>21</v>
      </c>
      <c r="E134" s="37">
        <f>120+1080+180</f>
        <v>1380</v>
      </c>
      <c r="F134" s="37" t="s">
        <v>13</v>
      </c>
      <c r="G134" s="37" t="s">
        <v>57</v>
      </c>
    </row>
    <row r="135" spans="1:7" ht="15.75" thickTop="1" thickBot="1" x14ac:dyDescent="0.25">
      <c r="A135" s="149" t="s">
        <v>4</v>
      </c>
      <c r="B135" s="150"/>
      <c r="C135" s="58">
        <f>SUM(C108:C134)</f>
        <v>71</v>
      </c>
      <c r="D135" s="58" t="s">
        <v>19</v>
      </c>
      <c r="E135" s="62" t="s">
        <v>19</v>
      </c>
      <c r="F135" s="58" t="s">
        <v>19</v>
      </c>
      <c r="G135" s="58" t="s">
        <v>19</v>
      </c>
    </row>
    <row r="136" spans="1:7" ht="15.75" thickTop="1" thickBot="1" x14ac:dyDescent="0.25">
      <c r="B136" s="8"/>
    </row>
    <row r="137" spans="1:7" ht="15" thickTop="1" x14ac:dyDescent="0.2">
      <c r="A137" s="146" t="s">
        <v>32</v>
      </c>
      <c r="B137" s="147"/>
      <c r="C137" s="148"/>
      <c r="D137" s="6"/>
      <c r="E137" s="6"/>
      <c r="F137" s="6"/>
      <c r="G137" s="6"/>
    </row>
    <row r="138" spans="1:7" ht="15" thickBot="1" x14ac:dyDescent="0.25">
      <c r="A138" s="143" t="s">
        <v>62</v>
      </c>
      <c r="B138" s="144"/>
      <c r="C138" s="145"/>
      <c r="D138" s="7"/>
      <c r="E138" s="7"/>
      <c r="F138" s="7"/>
      <c r="G138" s="7"/>
    </row>
    <row r="139" spans="1:7" ht="30" thickTop="1" thickBot="1" x14ac:dyDescent="0.25">
      <c r="A139" s="43" t="s">
        <v>1</v>
      </c>
      <c r="B139" s="9" t="s">
        <v>28</v>
      </c>
      <c r="C139" s="10" t="s">
        <v>30</v>
      </c>
      <c r="D139" s="65">
        <f>SUM(C44,C72,C101,C135)</f>
        <v>225</v>
      </c>
      <c r="E139" s="3"/>
      <c r="F139" s="3"/>
      <c r="G139" s="3"/>
    </row>
    <row r="140" spans="1:7" ht="15.75" thickTop="1" thickBot="1" x14ac:dyDescent="0.25">
      <c r="A140" s="77">
        <v>1</v>
      </c>
      <c r="B140" s="78" t="s">
        <v>18</v>
      </c>
      <c r="C140" s="79">
        <f>+C25+C26+C27+C28+C51+C52+C53+C54+C55+C79+C80+C81+C82+C83+C108+C109+C110+C111</f>
        <v>33</v>
      </c>
      <c r="D140" s="4"/>
      <c r="E140" s="2"/>
      <c r="F140" s="2"/>
      <c r="G140" s="2"/>
    </row>
    <row r="141" spans="1:7" ht="15.75" thickTop="1" thickBot="1" x14ac:dyDescent="0.25">
      <c r="A141" s="80">
        <v>2</v>
      </c>
      <c r="B141" s="81" t="s">
        <v>9</v>
      </c>
      <c r="C141" s="82">
        <f>+C29+C30+C31+C32+C56+C57+C58+C59+C84+C85+C86+C87+C88+C112+C113+C114+C115+C116+C117</f>
        <v>66</v>
      </c>
      <c r="D141" s="4"/>
      <c r="E141" s="2"/>
      <c r="F141" s="2"/>
      <c r="G141" s="2"/>
    </row>
    <row r="142" spans="1:7" ht="15.75" thickTop="1" thickBot="1" x14ac:dyDescent="0.25">
      <c r="A142" s="83">
        <v>3</v>
      </c>
      <c r="B142" s="84" t="s">
        <v>8</v>
      </c>
      <c r="C142" s="85">
        <v>0</v>
      </c>
      <c r="D142" s="5"/>
      <c r="E142" s="2"/>
      <c r="F142" s="2"/>
      <c r="G142" s="2"/>
    </row>
    <row r="143" spans="1:7" ht="15.75" thickTop="1" thickBot="1" x14ac:dyDescent="0.25">
      <c r="A143" s="83">
        <v>4</v>
      </c>
      <c r="B143" s="84" t="s">
        <v>11</v>
      </c>
      <c r="C143" s="85">
        <f>+C34+C35+C36+C61+C62+C63+C64+C65+C90+C91+C92+C93+C94+C119+C120+C121+C122+C123</f>
        <v>59</v>
      </c>
      <c r="D143" s="5"/>
      <c r="E143" s="2"/>
      <c r="F143" s="2"/>
      <c r="G143" s="2"/>
    </row>
    <row r="144" spans="1:7" ht="15.75" thickTop="1" thickBot="1" x14ac:dyDescent="0.25">
      <c r="A144" s="77">
        <v>5</v>
      </c>
      <c r="B144" s="78" t="s">
        <v>12</v>
      </c>
      <c r="C144" s="86">
        <f>SUM(C37,C38,C40)+C66+C67+C95+C96+C124+C125+C126+C127+C128+C129+C130+C39</f>
        <v>26</v>
      </c>
      <c r="D144" s="5"/>
      <c r="E144" s="2"/>
      <c r="F144" s="2"/>
      <c r="G144" s="2"/>
    </row>
    <row r="145" spans="1:7" ht="15.75" thickTop="1" thickBot="1" x14ac:dyDescent="0.25">
      <c r="A145" s="77">
        <v>6</v>
      </c>
      <c r="B145" s="87" t="s">
        <v>29</v>
      </c>
      <c r="C145" s="88">
        <f>SUM(C41+C68)+C131</f>
        <v>20</v>
      </c>
      <c r="D145" s="5"/>
      <c r="E145" s="2"/>
      <c r="F145" s="2"/>
      <c r="G145" s="2"/>
    </row>
    <row r="146" spans="1:7" ht="15.75" thickTop="1" thickBot="1" x14ac:dyDescent="0.25">
      <c r="A146" s="89">
        <v>7</v>
      </c>
      <c r="B146" s="87" t="s">
        <v>7</v>
      </c>
      <c r="C146" s="88">
        <f>SUM(C42,C43,C69,C71)+C134+C98+C99+C100+C70+C133+C132</f>
        <v>21</v>
      </c>
      <c r="D146" s="5"/>
      <c r="E146" s="2"/>
      <c r="F146" s="2"/>
      <c r="G146" s="2"/>
    </row>
    <row r="147" spans="1:7" ht="15.75" thickTop="1" thickBot="1" x14ac:dyDescent="0.25">
      <c r="A147" s="135" t="s">
        <v>33</v>
      </c>
      <c r="B147" s="136"/>
      <c r="C147" s="90">
        <f>SUM(C140:C146)</f>
        <v>225</v>
      </c>
      <c r="D147" s="5"/>
      <c r="E147" s="2"/>
      <c r="F147" s="2"/>
      <c r="G147" s="2"/>
    </row>
    <row r="148" spans="1:7" ht="15" thickTop="1" x14ac:dyDescent="0.2"/>
    <row r="151" spans="1:7" ht="15" thickBot="1" x14ac:dyDescent="0.25"/>
    <row r="152" spans="1:7" ht="15.75" thickTop="1" thickBot="1" x14ac:dyDescent="0.25">
      <c r="B152" s="126" t="s">
        <v>32</v>
      </c>
      <c r="C152" s="127"/>
      <c r="D152" s="128"/>
    </row>
    <row r="153" spans="1:7" ht="15" thickTop="1" x14ac:dyDescent="0.2">
      <c r="B153" s="129" t="s">
        <v>47</v>
      </c>
      <c r="C153" s="130"/>
      <c r="D153" s="131"/>
    </row>
    <row r="154" spans="1:7" ht="15" thickBot="1" x14ac:dyDescent="0.25">
      <c r="B154" s="132"/>
      <c r="C154" s="133"/>
      <c r="D154" s="134"/>
    </row>
    <row r="155" spans="1:7" ht="15.75" thickTop="1" thickBot="1" x14ac:dyDescent="0.25">
      <c r="B155" s="104" t="s">
        <v>62</v>
      </c>
      <c r="C155" s="105"/>
      <c r="D155" s="106"/>
    </row>
    <row r="156" spans="1:7" ht="15.75" thickTop="1" thickBot="1" x14ac:dyDescent="0.25">
      <c r="B156" s="119" t="s">
        <v>43</v>
      </c>
      <c r="C156" s="121"/>
      <c r="D156" s="52" t="s">
        <v>44</v>
      </c>
      <c r="E156" s="51"/>
    </row>
    <row r="157" spans="1:7" ht="15.75" thickTop="1" thickBot="1" x14ac:dyDescent="0.25">
      <c r="B157" s="122" t="s">
        <v>51</v>
      </c>
      <c r="C157" s="123"/>
      <c r="D157" s="53">
        <f>SUM(L29,L54,L84,L107)</f>
        <v>93</v>
      </c>
      <c r="E157" s="68">
        <f>SUM(M29:S30,M54:S55,M84:S85,M107:S108)</f>
        <v>93</v>
      </c>
    </row>
    <row r="158" spans="1:7" ht="15.75" thickTop="1" thickBot="1" x14ac:dyDescent="0.25">
      <c r="B158" s="124" t="s">
        <v>45</v>
      </c>
      <c r="C158" s="125"/>
      <c r="D158" s="63">
        <f>SUM(L31,L56,L86,L109)</f>
        <v>139</v>
      </c>
      <c r="E158" s="68">
        <f>SUM(M31:S32,M56:S57,M86:S87,M109:S110)</f>
        <v>139</v>
      </c>
    </row>
    <row r="159" spans="1:7" ht="15.75" thickTop="1" thickBot="1" x14ac:dyDescent="0.25">
      <c r="B159" s="124" t="s">
        <v>46</v>
      </c>
      <c r="C159" s="125"/>
      <c r="D159" s="73">
        <f>SUM(L88,L111,L58,L33)</f>
        <v>58</v>
      </c>
      <c r="E159" s="68">
        <f>SUM(M33:S35,M58:T58,M88:S90,M111:S114)</f>
        <v>58</v>
      </c>
    </row>
    <row r="160" spans="1:7" ht="15" thickTop="1" x14ac:dyDescent="0.2">
      <c r="C160" s="66"/>
      <c r="D160" s="67"/>
    </row>
  </sheetData>
  <mergeCells count="207">
    <mergeCell ref="F2:N2"/>
    <mergeCell ref="F3:N3"/>
    <mergeCell ref="F4:N4"/>
    <mergeCell ref="E77:E78"/>
    <mergeCell ref="F77:F78"/>
    <mergeCell ref="A72:B72"/>
    <mergeCell ref="A101:B101"/>
    <mergeCell ref="A106:A107"/>
    <mergeCell ref="B106:B107"/>
    <mergeCell ref="E106:E107"/>
    <mergeCell ref="F106:F107"/>
    <mergeCell ref="C103:D103"/>
    <mergeCell ref="C106:C107"/>
    <mergeCell ref="B79:B83"/>
    <mergeCell ref="B90:B94"/>
    <mergeCell ref="C74:D74"/>
    <mergeCell ref="A77:A78"/>
    <mergeCell ref="B77:B78"/>
    <mergeCell ref="E49:E50"/>
    <mergeCell ref="A16:G16"/>
    <mergeCell ref="A18:G18"/>
    <mergeCell ref="C20:D20"/>
    <mergeCell ref="A23:A24"/>
    <mergeCell ref="B23:B24"/>
    <mergeCell ref="E23:E24"/>
    <mergeCell ref="F23:F24"/>
    <mergeCell ref="A44:B44"/>
    <mergeCell ref="F49:F50"/>
    <mergeCell ref="B37:B40"/>
    <mergeCell ref="B34:B36"/>
    <mergeCell ref="B25:B28"/>
    <mergeCell ref="B42:B43"/>
    <mergeCell ref="B29:B32"/>
    <mergeCell ref="C46:D46"/>
    <mergeCell ref="A49:A50"/>
    <mergeCell ref="B49:B50"/>
    <mergeCell ref="B51:B55"/>
    <mergeCell ref="A138:C138"/>
    <mergeCell ref="A137:C137"/>
    <mergeCell ref="A135:B135"/>
    <mergeCell ref="B69:B71"/>
    <mergeCell ref="B61:B65"/>
    <mergeCell ref="B66:B67"/>
    <mergeCell ref="B56:B59"/>
    <mergeCell ref="B84:B88"/>
    <mergeCell ref="B98:B100"/>
    <mergeCell ref="B95:B96"/>
    <mergeCell ref="B119:B123"/>
    <mergeCell ref="B132:B134"/>
    <mergeCell ref="G106:G107"/>
    <mergeCell ref="J105:L105"/>
    <mergeCell ref="J101:L104"/>
    <mergeCell ref="B157:C157"/>
    <mergeCell ref="B158:C158"/>
    <mergeCell ref="B159:C159"/>
    <mergeCell ref="B156:C156"/>
    <mergeCell ref="B152:D152"/>
    <mergeCell ref="B153:D154"/>
    <mergeCell ref="J111:K114"/>
    <mergeCell ref="L111:L114"/>
    <mergeCell ref="A147:B147"/>
    <mergeCell ref="D106:D107"/>
    <mergeCell ref="J109:K110"/>
    <mergeCell ref="L109:L110"/>
    <mergeCell ref="B124:B130"/>
    <mergeCell ref="B155:D155"/>
    <mergeCell ref="B108:B111"/>
    <mergeCell ref="B112:B117"/>
    <mergeCell ref="J88:K90"/>
    <mergeCell ref="L88:L90"/>
    <mergeCell ref="J78:L81"/>
    <mergeCell ref="J58:K60"/>
    <mergeCell ref="L58:L60"/>
    <mergeCell ref="J56:K57"/>
    <mergeCell ref="L56:L57"/>
    <mergeCell ref="J106:K106"/>
    <mergeCell ref="J107:K108"/>
    <mergeCell ref="J86:K87"/>
    <mergeCell ref="L86:L87"/>
    <mergeCell ref="L107:L108"/>
    <mergeCell ref="J52:L52"/>
    <mergeCell ref="J53:K53"/>
    <mergeCell ref="M29:M30"/>
    <mergeCell ref="M31:M32"/>
    <mergeCell ref="N29:N30"/>
    <mergeCell ref="O29:O30"/>
    <mergeCell ref="M33:M35"/>
    <mergeCell ref="N33:N35"/>
    <mergeCell ref="O33:O35"/>
    <mergeCell ref="J29:K30"/>
    <mergeCell ref="L29:L30"/>
    <mergeCell ref="J31:K32"/>
    <mergeCell ref="L31:L32"/>
    <mergeCell ref="J33:K35"/>
    <mergeCell ref="L33:L35"/>
    <mergeCell ref="M52:M53"/>
    <mergeCell ref="N52:N53"/>
    <mergeCell ref="O52:O53"/>
    <mergeCell ref="M26:S26"/>
    <mergeCell ref="J48:L51"/>
    <mergeCell ref="M51:S51"/>
    <mergeCell ref="P33:P35"/>
    <mergeCell ref="Q33:Q35"/>
    <mergeCell ref="R33:R35"/>
    <mergeCell ref="S33:S35"/>
    <mergeCell ref="P29:P30"/>
    <mergeCell ref="Q29:Q30"/>
    <mergeCell ref="R29:R30"/>
    <mergeCell ref="S29:S30"/>
    <mergeCell ref="N31:N32"/>
    <mergeCell ref="O31:O32"/>
    <mergeCell ref="P31:P32"/>
    <mergeCell ref="Q31:Q32"/>
    <mergeCell ref="R31:R32"/>
    <mergeCell ref="S31:S32"/>
    <mergeCell ref="J23:L26"/>
    <mergeCell ref="J27:L27"/>
    <mergeCell ref="J28:K28"/>
    <mergeCell ref="M27:M28"/>
    <mergeCell ref="N27:N28"/>
    <mergeCell ref="O27:O28"/>
    <mergeCell ref="P27:P28"/>
    <mergeCell ref="J54:K55"/>
    <mergeCell ref="L54:L55"/>
    <mergeCell ref="M54:M55"/>
    <mergeCell ref="M82:M83"/>
    <mergeCell ref="N82:N83"/>
    <mergeCell ref="O82:O83"/>
    <mergeCell ref="R84:R85"/>
    <mergeCell ref="J82:L82"/>
    <mergeCell ref="J83:K83"/>
    <mergeCell ref="J84:K85"/>
    <mergeCell ref="L84:L85"/>
    <mergeCell ref="P82:P83"/>
    <mergeCell ref="Q82:Q83"/>
    <mergeCell ref="R82:R83"/>
    <mergeCell ref="R86:R87"/>
    <mergeCell ref="S86:S87"/>
    <mergeCell ref="M84:M85"/>
    <mergeCell ref="N84:N85"/>
    <mergeCell ref="O84:O85"/>
    <mergeCell ref="P84:P85"/>
    <mergeCell ref="Q84:Q85"/>
    <mergeCell ref="S84:S85"/>
    <mergeCell ref="M88:M90"/>
    <mergeCell ref="N88:N90"/>
    <mergeCell ref="O88:O90"/>
    <mergeCell ref="P88:P90"/>
    <mergeCell ref="Q88:Q90"/>
    <mergeCell ref="M86:M87"/>
    <mergeCell ref="N86:N87"/>
    <mergeCell ref="O86:O87"/>
    <mergeCell ref="P86:P87"/>
    <mergeCell ref="Q86:Q87"/>
    <mergeCell ref="M109:M110"/>
    <mergeCell ref="N109:N110"/>
    <mergeCell ref="O109:O110"/>
    <mergeCell ref="P109:P110"/>
    <mergeCell ref="Q109:Q110"/>
    <mergeCell ref="R109:R110"/>
    <mergeCell ref="S109:S110"/>
    <mergeCell ref="Q107:Q108"/>
    <mergeCell ref="M104:S104"/>
    <mergeCell ref="R107:R108"/>
    <mergeCell ref="S107:S108"/>
    <mergeCell ref="M107:M108"/>
    <mergeCell ref="N107:N108"/>
    <mergeCell ref="O107:O108"/>
    <mergeCell ref="P107:P108"/>
    <mergeCell ref="Q27:Q28"/>
    <mergeCell ref="R27:R28"/>
    <mergeCell ref="S27:S28"/>
    <mergeCell ref="P111:P114"/>
    <mergeCell ref="Q111:Q114"/>
    <mergeCell ref="R111:R114"/>
    <mergeCell ref="S111:S114"/>
    <mergeCell ref="R88:R90"/>
    <mergeCell ref="S88:S90"/>
    <mergeCell ref="P58:P60"/>
    <mergeCell ref="Q58:Q60"/>
    <mergeCell ref="R58:R60"/>
    <mergeCell ref="S58:S60"/>
    <mergeCell ref="M81:S81"/>
    <mergeCell ref="M58:M60"/>
    <mergeCell ref="N58:N60"/>
    <mergeCell ref="O58:O60"/>
    <mergeCell ref="S54:S55"/>
    <mergeCell ref="M56:M57"/>
    <mergeCell ref="N56:N57"/>
    <mergeCell ref="M111:M114"/>
    <mergeCell ref="N111:N114"/>
    <mergeCell ref="O111:O114"/>
    <mergeCell ref="S82:S83"/>
    <mergeCell ref="P52:P53"/>
    <mergeCell ref="Q52:Q53"/>
    <mergeCell ref="R52:R53"/>
    <mergeCell ref="S52:S53"/>
    <mergeCell ref="S56:S57"/>
    <mergeCell ref="N54:N55"/>
    <mergeCell ref="O54:O55"/>
    <mergeCell ref="P54:P55"/>
    <mergeCell ref="Q54:Q55"/>
    <mergeCell ref="R54:R55"/>
    <mergeCell ref="O56:O57"/>
    <mergeCell ref="P56:P57"/>
    <mergeCell ref="Q56:Q57"/>
    <mergeCell ref="R56:R57"/>
  </mergeCells>
  <conditionalFormatting sqref="C147">
    <cfRule type="expression" dxfId="3" priority="8">
      <formula>$C$147=$D$139</formula>
    </cfRule>
  </conditionalFormatting>
  <conditionalFormatting sqref="D157">
    <cfRule type="cellIs" dxfId="2" priority="5" operator="equal">
      <formula>$E$157</formula>
    </cfRule>
  </conditionalFormatting>
  <conditionalFormatting sqref="D158">
    <cfRule type="cellIs" dxfId="1" priority="2" operator="equal">
      <formula>$E$158</formula>
    </cfRule>
  </conditionalFormatting>
  <conditionalFormatting sqref="D159">
    <cfRule type="cellIs" dxfId="0" priority="1" operator="equal">
      <formula>$E$159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- AGOSTO 2024</vt:lpstr>
      <vt:lpstr>'MAYO - AGOSTO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Rene  Gonzalez Morales</dc:creator>
  <cp:lastModifiedBy>Carlos Enrique Calderón Hernández</cp:lastModifiedBy>
  <cp:lastPrinted>2024-09-24T14:10:46Z</cp:lastPrinted>
  <dcterms:created xsi:type="dcterms:W3CDTF">2018-08-30T17:28:14Z</dcterms:created>
  <dcterms:modified xsi:type="dcterms:W3CDTF">2024-09-24T14:23:03Z</dcterms:modified>
</cp:coreProperties>
</file>